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75" windowHeight="7365" tabRatio="836" activeTab="0"/>
  </bookViews>
  <sheets>
    <sheet name="Summary" sheetId="1" r:id="rId1"/>
    <sheet name="Appendix B6 Summary - Gates" sheetId="2" r:id="rId2"/>
    <sheet name="1. Common Use Gate Costs" sheetId="3" r:id="rId3"/>
    <sheet name="2. Terminal Revenue Requirement" sheetId="4" r:id="rId4"/>
    <sheet name="3. Gate Fee Per Turn" sheetId="5" r:id="rId5"/>
    <sheet name="4. Break Even Analysis" sheetId="6" r:id="rId6"/>
  </sheets>
  <definedNames>
    <definedName name="_xlnm.Print_Area" localSheetId="3">'2. Terminal Revenue Requirement'!$A$1:$J$48</definedName>
    <definedName name="_xlnm.Print_Area" localSheetId="4">'3. Gate Fee Per Turn'!$A$1:$P$27</definedName>
    <definedName name="_xlnm.Print_Area" localSheetId="5">'4. Break Even Analysis'!$A$1:$Q$26</definedName>
    <definedName name="_xlnm.Print_Titles" localSheetId="2">'1. Common Use Gate Costs'!$1:$3</definedName>
    <definedName name="_xlnm.Print_Titles" localSheetId="0">'Summary'!$1:$3</definedName>
  </definedNames>
  <calcPr fullCalcOnLoad="1" iterate="1" iterateCount="100" iterateDelta="0.001"/>
</workbook>
</file>

<file path=xl/comments3.xml><?xml version="1.0" encoding="utf-8"?>
<comments xmlns="http://schemas.openxmlformats.org/spreadsheetml/2006/main">
  <authors>
    <author> </author>
  </authors>
  <commentList>
    <comment ref="B3" authorId="0">
      <text>
        <r>
          <rPr>
            <b/>
            <sz val="8"/>
            <rFont val="Tahoma"/>
            <family val="2"/>
          </rPr>
          <t>Referenced from Appendix C1 &amp; C5</t>
        </r>
      </text>
    </comment>
  </commentList>
</comments>
</file>

<file path=xl/comments4.xml><?xml version="1.0" encoding="utf-8"?>
<comments xmlns="http://schemas.openxmlformats.org/spreadsheetml/2006/main">
  <authors>
    <author> </author>
  </authors>
  <commentList>
    <comment ref="D24" authorId="0">
      <text>
        <r>
          <rPr>
            <b/>
            <sz val="8"/>
            <rFont val="Tahoma"/>
            <family val="2"/>
          </rPr>
          <t>Identified costs from Common Use Gate Costs Worksheet #1
(Referenced from Appendix C1 and C5)</t>
        </r>
      </text>
    </comment>
    <comment ref="F17" authorId="0">
      <text>
        <r>
          <rPr>
            <b/>
            <sz val="8"/>
            <rFont val="Tahoma"/>
            <family val="2"/>
          </rPr>
          <t>enter as a positive number</t>
        </r>
        <r>
          <rPr>
            <sz val="8"/>
            <rFont val="Tahoma"/>
            <family val="2"/>
          </rPr>
          <t xml:space="preserve">
</t>
        </r>
      </text>
    </comment>
    <comment ref="H32" authorId="0">
      <text>
        <r>
          <rPr>
            <b/>
            <sz val="8"/>
            <rFont val="Tahoma"/>
            <family val="2"/>
          </rPr>
          <t>Enter a weight factor if the terminal revenue requirement is applied differently to spaces within the terminal as applicable.  If no weight is applied use the default value of 1.</t>
        </r>
        <r>
          <rPr>
            <sz val="8"/>
            <rFont val="Tahoma"/>
            <family val="2"/>
          </rPr>
          <t xml:space="preserve">
</t>
        </r>
      </text>
    </comment>
    <comment ref="F32" authorId="0">
      <text>
        <r>
          <rPr>
            <b/>
            <sz val="8"/>
            <rFont val="Tahoma"/>
            <family val="2"/>
          </rPr>
          <t>Square Footage for all leased spaces within the terminal must be entered in order for the spreadsheet to properly distribute the terminal revenue requirement to the gate spaces</t>
        </r>
      </text>
    </comment>
    <comment ref="F33" authorId="0">
      <text>
        <r>
          <rPr>
            <b/>
            <sz val="8"/>
            <rFont val="Tahoma"/>
            <family val="2"/>
          </rPr>
          <t xml:space="preserve">Sq. Ft. of Gate Spaces must be entered into this cell ONLY for the spreadsheet to properly distribute the terminal revenue requirement to gate spaces to then calculate a per sq. ft. rate
</t>
        </r>
      </text>
    </comment>
    <comment ref="F34"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35"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36"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37"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38"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39"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40"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41"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42"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43"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 ref="F44" authorId="0">
      <text>
        <r>
          <rPr>
            <b/>
            <sz val="8"/>
            <rFont val="Tahoma"/>
            <family val="2"/>
          </rPr>
          <t>Square Footage for all leased spaces within the terminal must be entered in order for the spreadsheet to properly distribute the terminal revenue requirement to the gate spaces</t>
        </r>
        <r>
          <rPr>
            <sz val="8"/>
            <rFont val="Tahoma"/>
            <family val="2"/>
          </rPr>
          <t xml:space="preserve">
</t>
        </r>
      </text>
    </comment>
  </commentList>
</comments>
</file>

<file path=xl/comments5.xml><?xml version="1.0" encoding="utf-8"?>
<comments xmlns="http://schemas.openxmlformats.org/spreadsheetml/2006/main">
  <authors>
    <author> </author>
  </authors>
  <commentList>
    <comment ref="C11" authorId="0">
      <text>
        <r>
          <rPr>
            <b/>
            <sz val="8"/>
            <rFont val="Tahoma"/>
            <family val="2"/>
          </rPr>
          <t>As needed, enter in any other charges that are applied by the airport operator specifically to common use gates.  This may include:  Bridge Charges, Seating Charges, Podiums &amp; Backwalls, etc.</t>
        </r>
      </text>
    </comment>
    <comment ref="C21" authorId="0">
      <text>
        <r>
          <rPr>
            <b/>
            <sz val="8"/>
            <rFont val="Tahoma"/>
            <family val="2"/>
          </rPr>
          <t xml:space="preserve">If only one Aircraft class is desired, then leave other class cells blank
</t>
        </r>
        <r>
          <rPr>
            <sz val="8"/>
            <rFont val="Tahoma"/>
            <family val="2"/>
          </rPr>
          <t xml:space="preserve">
</t>
        </r>
      </text>
    </comment>
    <comment ref="H21" authorId="0">
      <text>
        <r>
          <rPr>
            <b/>
            <sz val="8"/>
            <rFont val="Tahoma"/>
            <family val="2"/>
          </rPr>
          <t>If only one Aircraft class is desired use the default weight value of 1</t>
        </r>
        <r>
          <rPr>
            <sz val="8"/>
            <rFont val="Tahoma"/>
            <family val="2"/>
          </rPr>
          <t xml:space="preserve">
</t>
        </r>
      </text>
    </comment>
  </commentList>
</comments>
</file>

<file path=xl/sharedStrings.xml><?xml version="1.0" encoding="utf-8"?>
<sst xmlns="http://schemas.openxmlformats.org/spreadsheetml/2006/main" count="317" uniqueCount="290">
  <si>
    <t>Average Cost per Turn</t>
  </si>
  <si>
    <t>Total</t>
  </si>
  <si>
    <t>Avg. sq.ft. per common use gate</t>
  </si>
  <si>
    <t xml:space="preserve">Enter total number of common use gates </t>
  </si>
  <si>
    <t>Enter Aircraft Class 1</t>
  </si>
  <si>
    <t>Enter Aircraft Class 2</t>
  </si>
  <si>
    <t>Enter Aircraft Class 3</t>
  </si>
  <si>
    <t>Enter Aircraft Class 4</t>
  </si>
  <si>
    <t xml:space="preserve">Enter
Weight 
Factor </t>
  </si>
  <si>
    <t>% of Total Operations</t>
  </si>
  <si>
    <t>Annual Turns 
Per Gate</t>
  </si>
  <si>
    <t>Weighted 
Annual Turns</t>
  </si>
  <si>
    <t>Assets</t>
  </si>
  <si>
    <t>General IT Infrastructure Upgrades</t>
  </si>
  <si>
    <t>Cabling Infrastructure Enhancements</t>
  </si>
  <si>
    <t>Network Equipment</t>
  </si>
  <si>
    <t>General Utility Servers for Backups, Testing, and Training</t>
  </si>
  <si>
    <t>Tape Library</t>
  </si>
  <si>
    <t>Storage Area Network (SAN)</t>
  </si>
  <si>
    <t>Uninterruptable Power Supplies (UPS)</t>
  </si>
  <si>
    <t>Backup Generators</t>
  </si>
  <si>
    <t>Enterprise Emergency Computer Room</t>
  </si>
  <si>
    <t>Administrative Workstations</t>
  </si>
  <si>
    <t>System Hardware and Software Components</t>
  </si>
  <si>
    <t>Common Use System Software Licenses</t>
  </si>
  <si>
    <t>Common Use System Station Licenses</t>
  </si>
  <si>
    <t>Common Use System Equipment</t>
  </si>
  <si>
    <t>Common Use Application Servers</t>
  </si>
  <si>
    <t>UPS</t>
  </si>
  <si>
    <t>Network Gateways</t>
  </si>
  <si>
    <t>Network Switches</t>
  </si>
  <si>
    <t>Cabling Infrastructure</t>
  </si>
  <si>
    <t>Common Use Gate Equipment</t>
  </si>
  <si>
    <t>Workstations</t>
  </si>
  <si>
    <t>Computer</t>
  </si>
  <si>
    <t>Monitor</t>
  </si>
  <si>
    <t>Keyboard</t>
  </si>
  <si>
    <t>Boarding Gate Reader</t>
  </si>
  <si>
    <t>2D Barcode Boarding Pass Printer</t>
  </si>
  <si>
    <t>Dot Matrix Printer</t>
  </si>
  <si>
    <t>Dynamic Signage</t>
  </si>
  <si>
    <t>LCD Monitors</t>
  </si>
  <si>
    <t>Database Servers</t>
  </si>
  <si>
    <t>User Workstation</t>
  </si>
  <si>
    <t>Administrative Workstation</t>
  </si>
  <si>
    <t>Local Departure Control System Software Licenses</t>
  </si>
  <si>
    <t>Gate Management System Software Licenses</t>
  </si>
  <si>
    <t>Voice System (VoIP)</t>
  </si>
  <si>
    <t>Call Management System Software Licenses</t>
  </si>
  <si>
    <t>Voicemail System Licenses</t>
  </si>
  <si>
    <t>Emergency Responder System Licenses</t>
  </si>
  <si>
    <t>Individual Handset Licenses</t>
  </si>
  <si>
    <t>Call Management Servers</t>
  </si>
  <si>
    <t>PBX Switches</t>
  </si>
  <si>
    <t>Voicemail Servers</t>
  </si>
  <si>
    <t>Emergency Responder Servers</t>
  </si>
  <si>
    <t>Voice Gateways</t>
  </si>
  <si>
    <t>Telephone Handsets</t>
  </si>
  <si>
    <t>Millwork</t>
  </si>
  <si>
    <t>Gate Counters</t>
  </si>
  <si>
    <t>Display Backwalls</t>
  </si>
  <si>
    <t>Boarding Podiums</t>
  </si>
  <si>
    <t>Recheck Podiums</t>
  </si>
  <si>
    <t>Dynamic Signage Cabinets</t>
  </si>
  <si>
    <t>Holdroom furnishings</t>
  </si>
  <si>
    <t>Passenger Boarding bridge at each Gate</t>
  </si>
  <si>
    <t>Facility Modifications</t>
  </si>
  <si>
    <t>Modifications  due to new passenger processing practices</t>
  </si>
  <si>
    <t>Security checkpoints</t>
  </si>
  <si>
    <t>Hold rooms</t>
  </si>
  <si>
    <t>Check-in areas</t>
  </si>
  <si>
    <t>Bag screening</t>
  </si>
  <si>
    <t>Baggage make up</t>
  </si>
  <si>
    <t>Modification due to new systems / assets</t>
  </si>
  <si>
    <t>Telecommunication Rooms</t>
  </si>
  <si>
    <t>Infrastructure Pathways</t>
  </si>
  <si>
    <t>Passenger Boarding Bridges</t>
  </si>
  <si>
    <t>Access Control</t>
  </si>
  <si>
    <t>Power</t>
  </si>
  <si>
    <t>Water</t>
  </si>
  <si>
    <t>Preconditioned Air</t>
  </si>
  <si>
    <t>ADA Compliance</t>
  </si>
  <si>
    <t>Services</t>
  </si>
  <si>
    <t>Consultant</t>
  </si>
  <si>
    <t>Assist in identifying maximum gate availability during peak-hour operations</t>
  </si>
  <si>
    <t>Assist in addressing passenger processing challenges</t>
  </si>
  <si>
    <t>System Design and Implementation</t>
  </si>
  <si>
    <t>System Design</t>
  </si>
  <si>
    <t>System Installation Oversight / Project Management</t>
  </si>
  <si>
    <t>System Configuration</t>
  </si>
  <si>
    <t>Integration with a VoIP System</t>
  </si>
  <si>
    <t>Integration with Each Airline’s System</t>
  </si>
  <si>
    <t>Airline Data Feed / Software Certification</t>
  </si>
  <si>
    <t>Individual Station Installation</t>
  </si>
  <si>
    <t>Millwork Design / Construction / Installation</t>
  </si>
  <si>
    <t>System Testing</t>
  </si>
  <si>
    <t>System Training</t>
  </si>
  <si>
    <t>Software Support</t>
  </si>
  <si>
    <t>Hardware Support</t>
  </si>
  <si>
    <t>System Upgrades</t>
  </si>
  <si>
    <t>Counter configuration and signage design</t>
  </si>
  <si>
    <t>Assessment of modifications needed</t>
  </si>
  <si>
    <t>Check-in counter to gate accessibility</t>
  </si>
  <si>
    <t>Wayfinding</t>
  </si>
  <si>
    <t>Access Control System expansion / upgrade</t>
  </si>
  <si>
    <t>Design and construction of modifications</t>
  </si>
  <si>
    <t>Contracts</t>
  </si>
  <si>
    <t>Common use systems warranty and maintenance</t>
  </si>
  <si>
    <t>Janitorial services for holdrooms, FIS inspection area, jet bridges, ramps and walkways</t>
  </si>
  <si>
    <t>Wheelchair services</t>
  </si>
  <si>
    <t>Certifications</t>
  </si>
  <si>
    <t>Common Use Passenger Processing Certification</t>
  </si>
  <si>
    <t>Staff</t>
  </si>
  <si>
    <t>Executive Level</t>
  </si>
  <si>
    <t>Design and Implementation Project Sponsorship</t>
  </si>
  <si>
    <t>Management Level</t>
  </si>
  <si>
    <t>Terminal Operations FTE</t>
  </si>
  <si>
    <t>Oversight of new service development</t>
  </si>
  <si>
    <t>Policy and Procedures development and enforcement</t>
  </si>
  <si>
    <t>Design and Implementation Project Management</t>
  </si>
  <si>
    <t>Airline Affairs FTE</t>
  </si>
  <si>
    <t>Work with Airlines to Accommodate Business Processes and understand passenger flow methodologies</t>
  </si>
  <si>
    <t>Contract Negotiations and Management</t>
  </si>
  <si>
    <t>Financial Support</t>
  </si>
  <si>
    <t>Defining Rates and Charges</t>
  </si>
  <si>
    <t>Operational Level</t>
  </si>
  <si>
    <t>Daily operations of new services</t>
  </si>
  <si>
    <t>Management of Gate Assignments</t>
  </si>
  <si>
    <t>Monitoring of Gate Usage</t>
  </si>
  <si>
    <t>Monitoring and inspection of Passenger Boarding Bridges</t>
  </si>
  <si>
    <t>Maintain Communications on Operational Level with Airport Staff, Airlines and Ground Handlers</t>
  </si>
  <si>
    <t>Maintenance of new assets</t>
  </si>
  <si>
    <t>Power and mechanical</t>
  </si>
  <si>
    <t>Agent Facing Peripherals</t>
  </si>
  <si>
    <t>Paper jams</t>
  </si>
  <si>
    <t>General cleaning</t>
  </si>
  <si>
    <t>Help Desk – level 1 / level 2 support</t>
  </si>
  <si>
    <t>Staff Training</t>
  </si>
  <si>
    <t>Design and Installation Project Support</t>
  </si>
  <si>
    <t>Legal</t>
  </si>
  <si>
    <t>Customer Service</t>
  </si>
  <si>
    <t>Marketing</t>
  </si>
  <si>
    <t>Environmental</t>
  </si>
  <si>
    <t>Financial</t>
  </si>
  <si>
    <t>Technology Support</t>
  </si>
  <si>
    <t>Infrastructure</t>
  </si>
  <si>
    <t>Common Use Passenger Processing</t>
  </si>
  <si>
    <t>Gate Management System</t>
  </si>
  <si>
    <t>Local Departure Control System</t>
  </si>
  <si>
    <t>Resource Management</t>
  </si>
  <si>
    <t>Telephony</t>
  </si>
  <si>
    <t>Security</t>
  </si>
  <si>
    <t>Intangibles</t>
  </si>
  <si>
    <t>Minimization of unique branding capability of airlines</t>
  </si>
  <si>
    <t>Increased operational risk to airlines due to a loss of control over system performance and functionality</t>
  </si>
  <si>
    <t>Increased risk to airport</t>
  </si>
  <si>
    <t>Financial uncertainty during low utilization periods</t>
  </si>
  <si>
    <t>Liability for impact on airline operations</t>
  </si>
  <si>
    <t>Liability for safety</t>
  </si>
  <si>
    <t>Total Common Use Gate Area Upgrade Costs</t>
  </si>
  <si>
    <t>Unit Description</t>
  </si>
  <si>
    <t>Quantity</t>
  </si>
  <si>
    <t>Per Unit Cost</t>
  </si>
  <si>
    <t>Enter Total Costs for each Identified Area</t>
  </si>
  <si>
    <t>Total Cost</t>
  </si>
  <si>
    <t>Identified Common Use Upgrade Costs</t>
  </si>
  <si>
    <t>Terminal Revenue Requirement</t>
  </si>
  <si>
    <t>Enter Terminal Debt Service</t>
  </si>
  <si>
    <t>Enter Amortization of Terminal Assets</t>
  </si>
  <si>
    <t>Enter Finance Costs</t>
  </si>
  <si>
    <t>Enter Terminal O&amp;M Expenses</t>
  </si>
  <si>
    <t>Enter Reserve Fund Requirements</t>
  </si>
  <si>
    <t>Enter any Other Requirements</t>
  </si>
  <si>
    <t>Gross Terminal Costs</t>
  </si>
  <si>
    <t>Less Terminal Revenues</t>
  </si>
  <si>
    <t>Enter Any Offsetting Terminal Revenues</t>
  </si>
  <si>
    <t>New Terminal Revenue Requirement</t>
  </si>
  <si>
    <t>Enter Estimated Terminal Revenue Requirement 
Cost Recovery Increase Due to Common Use Upgrade</t>
  </si>
  <si>
    <t>Total cost applied per common gate</t>
  </si>
  <si>
    <t>Revenue Requirement Applied to Gates</t>
  </si>
  <si>
    <t>Step 1.</t>
  </si>
  <si>
    <t>Identify common use upgrade costs in worksheet #1</t>
  </si>
  <si>
    <t>Step 2.</t>
  </si>
  <si>
    <t>Step 3.</t>
  </si>
  <si>
    <t>Estimated Turns Per Aircraft Class at 
All Common Use Gates</t>
  </si>
  <si>
    <t>Common Gate Sq. Ft. Rate</t>
  </si>
  <si>
    <t xml:space="preserve">GATE FEE 
PER TURN           </t>
  </si>
  <si>
    <t>Summary</t>
  </si>
  <si>
    <t>Input Common Use Upgrade Costs</t>
  </si>
  <si>
    <r>
      <rPr>
        <b/>
        <sz val="11"/>
        <color indexed="10"/>
        <rFont val="Arial"/>
        <family val="2"/>
      </rPr>
      <t>(b)</t>
    </r>
    <r>
      <rPr>
        <b/>
        <i/>
        <sz val="11"/>
        <color indexed="10"/>
        <rFont val="Arial"/>
        <family val="2"/>
      </rPr>
      <t xml:space="preserve"> Terminal Revenue Requirement For Common Use Gates Per Sq. Ft. Rate</t>
    </r>
  </si>
  <si>
    <t xml:space="preserve">(a) Enter total sq.ft of all common use gates </t>
  </si>
  <si>
    <t>(c) Enter Annual Turns at All 
Common Gates</t>
  </si>
  <si>
    <t>GATE FEE PER TURN / BREAK-EVEN ANALYSIS
APPENDIX B6, SECTION VIII. APPLICATION -GATE AREA, POINT B.2.b) RATES &amp; CHARGES SUPPLEMENT</t>
  </si>
  <si>
    <t>Estimate Total Turns and Sq. Ft. of Common Gates  in worksheet #3 to Calculate the Gate Fee Per Turn</t>
  </si>
  <si>
    <t>(Shortfall)/Overage</t>
  </si>
  <si>
    <t>Calculated (Short Fall)/ Overage</t>
  </si>
  <si>
    <t>Number of Turns Needed for Break-Even per Gate</t>
  </si>
  <si>
    <t>Total Cost of Common Use Gates Per Gate</t>
  </si>
  <si>
    <t>GATE FEE PER TURN</t>
  </si>
  <si>
    <t>COSTS PER COMMON GATE</t>
  </si>
  <si>
    <t>Planning and Design</t>
  </si>
  <si>
    <t>Planning Support</t>
  </si>
  <si>
    <t>Identify Potential Benefit</t>
  </si>
  <si>
    <t>Develop Business Model</t>
  </si>
  <si>
    <t>Plan for and Facilitating Initial Discussions with Airlines</t>
  </si>
  <si>
    <t>Develop Model that Accommodates Airlines’ Business Models</t>
  </si>
  <si>
    <t>Conduct Study for how Common Use should be implemented</t>
  </si>
  <si>
    <t>Define Use Criteria</t>
  </si>
  <si>
    <t>Establish Control Responsibilities</t>
  </si>
  <si>
    <t>Assess IT and Facility Infrastructure</t>
  </si>
  <si>
    <t>Assess Equipment Assets to be Transferred from Airline to Airport</t>
  </si>
  <si>
    <t>Prepare RFP for Design Project</t>
  </si>
  <si>
    <t>Design Support</t>
  </si>
  <si>
    <t>Develop Schematic Design</t>
  </si>
  <si>
    <t>Develop Functional Requirements</t>
  </si>
  <si>
    <t>Develop Construction Drawings</t>
  </si>
  <si>
    <t>Develop Technical Specifications</t>
  </si>
  <si>
    <t>Prepare RFP for Construction</t>
  </si>
  <si>
    <t>Planning Direction</t>
  </si>
  <si>
    <t>Meetings to address change in Airport and Airline Culture</t>
  </si>
  <si>
    <t>Meetings to develop Initial Airport Definition of Common Use Business Model</t>
  </si>
  <si>
    <t>Meetings to bring in Airlines as business partners</t>
  </si>
  <si>
    <t>Meetings to address Accommodation of Airline business models</t>
  </si>
  <si>
    <t xml:space="preserve">Meetings to address how Common Use should be Implemented </t>
  </si>
  <si>
    <t>Meetings to define Use Criteria</t>
  </si>
  <si>
    <t>Meetings to establish Control Responsibilities</t>
  </si>
  <si>
    <t>Design Oversight</t>
  </si>
  <si>
    <t>Design Project Sponsorship</t>
  </si>
  <si>
    <t>Meetings to address how Common Use should be Implemented</t>
  </si>
  <si>
    <t>Meetings to define IT and Facility Infrastructure requirements</t>
  </si>
  <si>
    <t>Meetings to define requirements for Major Equipment Asset Ownership</t>
  </si>
  <si>
    <t>Design Project Management</t>
  </si>
  <si>
    <t>Design coordination</t>
  </si>
  <si>
    <t>Design review meetings</t>
  </si>
  <si>
    <t>Design Project Support</t>
  </si>
  <si>
    <t>Calculated (shortfall)/Overage</t>
  </si>
  <si>
    <t>Aircraft Class</t>
  </si>
  <si>
    <t>Fee Per Turn</t>
  </si>
  <si>
    <t>Calculated Gate Fee Per Turn</t>
  </si>
  <si>
    <t>Calculated Break-Even Analysis</t>
  </si>
  <si>
    <t xml:space="preserve">Enter 
Weight Factor </t>
  </si>
  <si>
    <t>Enter Sq. Ft. For All Terminal Spaces</t>
  </si>
  <si>
    <t>Leased Terminal Spaces</t>
  </si>
  <si>
    <t>Enter Name Terminal Space 1</t>
  </si>
  <si>
    <t>Enter Name Terminal Space 2</t>
  </si>
  <si>
    <t>Enter Name Terminal Space 3</t>
  </si>
  <si>
    <t>Enter Name Terminal Space 4</t>
  </si>
  <si>
    <t>Enter Name Terminal Space 5</t>
  </si>
  <si>
    <t>Enter Name Terminal Space 6</t>
  </si>
  <si>
    <t>Enter Name Terminal Space 7</t>
  </si>
  <si>
    <t>Enter Name Terminal Space 8</t>
  </si>
  <si>
    <t>Enter Name Terminal Space 9</t>
  </si>
  <si>
    <t>Enter Name Terminal Space 10</t>
  </si>
  <si>
    <t>Annual Number of Turns 
needed for Break-even per Gate</t>
  </si>
  <si>
    <t>Enter Name Terminal Space 11</t>
  </si>
  <si>
    <r>
      <t>As described in Appendix B6, airport operators generally use a single Terminal Cost Center to distribute costs to gates based on total square footage of gate spaces.  Common cost allocation areas are provided to build the revenue requirement to charge for the Gate Fee Per Turn.  In addition, some operators apply a weight to the different spaces within the terminal as described in Appendix B6.  Worksheet #2 provides these calculations to distribute the terminal revenue requirement to gate spaces  (</t>
    </r>
    <r>
      <rPr>
        <i/>
        <sz val="11"/>
        <color indexed="8"/>
        <rFont val="Calibri"/>
        <family val="2"/>
      </rPr>
      <t>please note that all terminal spaces must be entered into the spreadsheet to properly distribute the terminal revenue requiement to gate spaces</t>
    </r>
    <r>
      <rPr>
        <sz val="11"/>
        <color theme="1"/>
        <rFont val="Calibri"/>
        <family val="2"/>
      </rPr>
      <t>).  
After the costs to be distributed to gates has been identified, the top of Worksheet #3 then applies the costs to common use gates, which becomes the numerator in figure B6-10.  As further described in Appendix B6, some operators establish differing turn rates based on aircraft class.  The bottom of Worksheet #3 allows the user to input estimated total turns based on differing classes that can be weighted, if desired.  After estimated turns have been input, the spreadsheet then provides the final Gate Fee Per Turn rate to charge airlines for each aircraft turn at a common use gate.
This spreadsheet also calculates a break-even analysis based on input used to calculate the Gate Fee Per Turn.  As described in Appendix B6 and shown in figures B6-11 and B6-12, the number of turns needed to break-even can be calculated by dividing the costs distributed to common use gates by the per turn fee charged by the airport operator.   A shortfall or overage can occur when the anticipated income is greater or lesser than the revenue obtained from the per turn rate based on estimated gate utilization.  The break-even analysis can be viewed on the final tab of this spreadsheet.</t>
    </r>
  </si>
  <si>
    <t>All Gate Spaces</t>
  </si>
  <si>
    <t>Identify terminal revenue requirement for common use gates in worksheet #2 and estimate how common use upgrade costs would change the terminal revenue requirement</t>
  </si>
  <si>
    <t>Estimated Turn Fee Revenue</t>
  </si>
  <si>
    <t>Total Income Obtained from Per Turn Rates</t>
  </si>
  <si>
    <t>Total Cost per Common Gate</t>
  </si>
  <si>
    <r>
      <rPr>
        <sz val="10"/>
        <color indexed="8"/>
        <rFont val="Calibri"/>
        <family val="2"/>
      </rPr>
      <t xml:space="preserve">(d) </t>
    </r>
    <r>
      <rPr>
        <i/>
        <sz val="10"/>
        <color indexed="8"/>
        <rFont val="Calibri"/>
        <family val="2"/>
      </rPr>
      <t>Total Cost per All Common Gates</t>
    </r>
  </si>
  <si>
    <t>Total Number of Common Use Gates</t>
  </si>
  <si>
    <t>Total Cost of Common Use Gates</t>
  </si>
  <si>
    <t>Weighted Avg Fee Charged Per Turn</t>
  </si>
  <si>
    <t xml:space="preserve">The Gate Fee Per Turn spreadsheet is a supplement to Appendix B6, Section VIII. Application - Gate Area, Point B. 2. b) Rates &amp; Charges and builds off the basic formula provided in figure B6-10 Gate Fee Per Turn.  
This spreadsheet provides a comprehensive calculation by utilizing Appendix C1 - Detailed Cost Breakdown: Planning and Design and C5 - Detailed Cost Breakdown: Gate Area for step 1. to allow the user to first identify common use upgrade costs to gates.  These costs can than be applied to the terminal revenue requirement in Step 2 using worksheet #2. </t>
  </si>
  <si>
    <r>
      <t xml:space="preserve">Enter any other </t>
    </r>
    <r>
      <rPr>
        <b/>
        <i/>
        <sz val="11"/>
        <color indexed="8"/>
        <rFont val="Calibri"/>
        <family val="2"/>
      </rPr>
      <t>Per Gate</t>
    </r>
    <r>
      <rPr>
        <b/>
        <sz val="11"/>
        <color indexed="8"/>
        <rFont val="Calibri"/>
        <family val="2"/>
      </rPr>
      <t xml:space="preserve"> costs specifically allocated to common gates   </t>
    </r>
  </si>
  <si>
    <t>Estimated Annual Turns All Common Gates</t>
  </si>
  <si>
    <t>Annual Number of Turns 
Needed for Break-Even Per Gate</t>
  </si>
  <si>
    <t>Revenue Obtained from 
Estimated Gate Utilization</t>
  </si>
  <si>
    <t>Worksheet Instructions</t>
  </si>
  <si>
    <r>
      <t xml:space="preserve">How to Use Spreadsheet to Calculate Gate Fee Per Turn for Common Use Upgrade 
</t>
    </r>
    <r>
      <rPr>
        <b/>
        <i/>
        <sz val="10"/>
        <color indexed="8"/>
        <rFont val="Calibri"/>
        <family val="2"/>
      </rPr>
      <t>(See below for additional detail)</t>
    </r>
  </si>
  <si>
    <r>
      <rPr>
        <b/>
        <sz val="11"/>
        <color indexed="8"/>
        <rFont val="Calibri"/>
        <family val="2"/>
      </rPr>
      <t xml:space="preserve">Worksheet 1:   </t>
    </r>
    <r>
      <rPr>
        <sz val="11"/>
        <color theme="1"/>
        <rFont val="Calibri"/>
        <family val="2"/>
      </rPr>
      <t>Worksheet 1 will build a cost sheet that consists of life cycle costs ranging from planning and design to maintenance.  This cost sheet can then be used to estimate any additional annual cost recovery impact that a common use gate upgrade would have on the annual terminal revenue requirement as defined by the user.  If no upgrade is being considered or all common use costs have already been included in your terminal revenue requirement, than this step can be skipped.  To build the cost worksheet follow these steps:</t>
    </r>
  </si>
  <si>
    <r>
      <rPr>
        <b/>
        <sz val="11"/>
        <color indexed="8"/>
        <rFont val="Calibri"/>
        <family val="2"/>
      </rPr>
      <t xml:space="preserve">Worksheet 2:  </t>
    </r>
    <r>
      <rPr>
        <sz val="11"/>
        <color theme="1"/>
        <rFont val="Calibri"/>
        <family val="2"/>
      </rPr>
      <t>Worksheet 2 is used to define the Annual Terminal Revenue Requirement and the amount to be applied to the gate spaces for cost recovery.  To define the amount to be applied to gates spaces for cost recovery follow these steps:</t>
    </r>
  </si>
  <si>
    <t>i. Enter cost of terminal debt service
ii. Enter amortization costs of terminal assets
iii. Enter finance costs
iv. Enter operations and maintenance costs associated with the terminal
v. Enter any reserve fund requirements for the terminal
vi. Enter sum of any other gross cost requirements as appropriate</t>
  </si>
  <si>
    <t xml:space="preserve">b. Define any offsetting terminal revenues as appropriate to the airport, such as RON revenues, etc.  </t>
  </si>
  <si>
    <r>
      <t>i.</t>
    </r>
    <r>
      <rPr>
        <sz val="7"/>
        <color indexed="8"/>
        <rFont val="Times New Roman"/>
        <family val="1"/>
      </rPr>
      <t xml:space="preserve">      </t>
    </r>
    <r>
      <rPr>
        <sz val="11"/>
        <color theme="1"/>
        <rFont val="Calibri"/>
        <family val="2"/>
      </rPr>
      <t>Enter offsetting terminal revenues as a positive number</t>
    </r>
  </si>
  <si>
    <t>c. Define the additional annual cost recovery impact that a common use gate upgrade would have on the annual terminal revenue requirement if applicable.</t>
  </si>
  <si>
    <r>
      <rPr>
        <sz val="11"/>
        <color theme="1"/>
        <rFont val="Calibri"/>
        <family val="2"/>
      </rPr>
      <t>i.</t>
    </r>
    <r>
      <rPr>
        <sz val="7"/>
        <color indexed="8"/>
        <rFont val="Times New Roman"/>
        <family val="1"/>
      </rPr>
      <t xml:space="preserve">      </t>
    </r>
    <r>
      <rPr>
        <sz val="11"/>
        <color theme="1"/>
        <rFont val="Calibri"/>
        <family val="2"/>
      </rPr>
      <t>Using the cost sheet defined from Worksheet 1 estimate the amount of additional costs that will need to be recovered as a result of a common use gate upgrade.</t>
    </r>
  </si>
  <si>
    <r>
      <t>d.</t>
    </r>
    <r>
      <rPr>
        <sz val="7"/>
        <color indexed="8"/>
        <rFont val="Times New Roman"/>
        <family val="1"/>
      </rPr>
      <t xml:space="preserve">       </t>
    </r>
    <r>
      <rPr>
        <sz val="11"/>
        <color theme="1"/>
        <rFont val="Calibri"/>
        <family val="2"/>
      </rPr>
      <t xml:space="preserve">To apply the revenue requirement to gate spaces the square footage of all other leased spaces must be defined in order for the worksheet to properly calculate the amount to be applied to gate spaces.  The worksheet also allows the user to enter a weight if the airport applies the terminal revenue requirement differently to the various leased spaces other than on an equal per square foot basis.  </t>
    </r>
  </si>
  <si>
    <t>a. define and enter a unit description for the cost area
b. estimate and enter the quantity of the cost units required
c. estimate and enter the unit cost</t>
  </si>
  <si>
    <t xml:space="preserve">i. Enter the name for each leased terminal space 
ii. Enter the square footage of the leased terminal space
iii. Enter a weight as appropriate to the leased terminal space
</t>
  </si>
  <si>
    <r>
      <rPr>
        <b/>
        <sz val="11"/>
        <color indexed="8"/>
        <rFont val="Calibri"/>
        <family val="2"/>
      </rPr>
      <t>Worksheet 3:</t>
    </r>
    <r>
      <rPr>
        <sz val="11"/>
        <color theme="1"/>
        <rFont val="Calibri"/>
        <family val="2"/>
      </rPr>
      <t xml:space="preserve">  Worksheet 3 is used to define the Gate Fee per Turn used to charge for recovery of the costs applied to common use gate spaces.  This worksheet also allows the user to apply the per turn fee differently to airlines based on type of aircraft turned at the gate.  To define the fee used to charge for each turn at a gate follow these steps:</t>
    </r>
  </si>
  <si>
    <t xml:space="preserve">i. Enter total square footage of all common use gates
ii. Enter total number of common use gates
iii. Enter the per gate costs of any other costs to be allocated to common use gates
</t>
  </si>
  <si>
    <t xml:space="preserve">b. Estimate the number of annual turns at all common use gates.  If only one rate class is desired then leave the other aircraft class cells blank and enter a weight of 1.  </t>
  </si>
  <si>
    <t xml:space="preserve">i. Enter aircraft class if applicable
ii. Enter annual turns.  Enter annual turns per aircraft if applicable
iii. Enter a weight factor if applicable.  Again, if only one rate class is desired, then enter a weight of 1.  
</t>
  </si>
  <si>
    <t>c. The blue box will then display the Gate Fee Per Turn used to charge for each gate turn.</t>
  </si>
  <si>
    <t>a. Define the Gross Terminal Costs by entering all terminal costs that are applied to the gates spaces for recovery.  This typically includes the following areas; however, a single cost recovery sum can be entered as appropriate to the airport.</t>
  </si>
  <si>
    <t xml:space="preserve">a. Define the total cost of common use gates by first applying the terminal revenue requirement for gate spaces to the common use gates and then entering any other costs specifically allocated on a per gate basis to common gates as appropriate.  This may include: Bridge Charges, Seating Charges, Podiums &amp; Backwalls, etc.  </t>
  </si>
  <si>
    <r>
      <rPr>
        <b/>
        <sz val="11"/>
        <color indexed="8"/>
        <rFont val="Calibri"/>
        <family val="2"/>
      </rPr>
      <t xml:space="preserve">Worksheet 4: </t>
    </r>
    <r>
      <rPr>
        <sz val="11"/>
        <color theme="1"/>
        <rFont val="Calibri"/>
        <family val="2"/>
      </rPr>
      <t>Worksheet 4</t>
    </r>
    <r>
      <rPr>
        <b/>
        <sz val="11"/>
        <color indexed="8"/>
        <rFont val="Calibri"/>
        <family val="2"/>
      </rPr>
      <t xml:space="preserve"> </t>
    </r>
    <r>
      <rPr>
        <sz val="11"/>
        <color theme="1"/>
        <rFont val="Calibri"/>
        <family val="2"/>
      </rPr>
      <t>provides additional output based on how variables are defined in worksheets 1 -3.  A break-even is calculated showing the number of turns needed to recover the costs applied to common use gates based on the weighted average fee to be charged per turn.  A (short fall)/overage is also calculated based on the estimated turns per aircraft class input in worksheet 3 versus estimated utilization required for recovery of common use gate costs.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</si>
</sst>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
    <numFmt numFmtId="168" formatCode="#,##0.0_);\(#,##0.0\)"/>
  </numFmts>
  <fonts count="63">
    <font>
      <sz val="11"/>
      <color theme="1"/>
      <name val="Calibri"/>
      <family val="2"/>
    </font>
    <font>
      <sz val="11"/>
      <color indexed="8"/>
      <name val="Calibri"/>
      <family val="2"/>
    </font>
    <font>
      <b/>
      <sz val="11"/>
      <color indexed="8"/>
      <name val="Calibri"/>
      <family val="2"/>
    </font>
    <font>
      <b/>
      <u val="single"/>
      <sz val="11"/>
      <name val="Arial"/>
      <family val="2"/>
    </font>
    <font>
      <sz val="10"/>
      <name val="Arial"/>
      <family val="2"/>
    </font>
    <font>
      <b/>
      <sz val="10"/>
      <name val="Arial"/>
      <family val="2"/>
    </font>
    <font>
      <i/>
      <sz val="10"/>
      <name val="Arial"/>
      <family val="2"/>
    </font>
    <font>
      <b/>
      <sz val="10"/>
      <color indexed="10"/>
      <name val="Arial"/>
      <family val="2"/>
    </font>
    <font>
      <b/>
      <sz val="10"/>
      <color indexed="12"/>
      <name val="Arial"/>
      <family val="2"/>
    </font>
    <font>
      <b/>
      <i/>
      <sz val="10"/>
      <name val="Arial"/>
      <family val="2"/>
    </font>
    <font>
      <sz val="11"/>
      <name val="Times New Roman"/>
      <family val="1"/>
    </font>
    <font>
      <b/>
      <sz val="8"/>
      <name val="Tahoma"/>
      <family val="2"/>
    </font>
    <font>
      <i/>
      <sz val="10"/>
      <color indexed="8"/>
      <name val="Calibri"/>
      <family val="2"/>
    </font>
    <font>
      <i/>
      <sz val="10"/>
      <name val="Calibri"/>
      <family val="2"/>
    </font>
    <font>
      <b/>
      <sz val="9"/>
      <name val="Arial"/>
      <family val="2"/>
    </font>
    <font>
      <b/>
      <sz val="12"/>
      <color indexed="8"/>
      <name val="Arial"/>
      <family val="2"/>
    </font>
    <font>
      <u val="single"/>
      <sz val="11"/>
      <color indexed="8"/>
      <name val="Arial"/>
      <family val="2"/>
    </font>
    <font>
      <sz val="11"/>
      <color indexed="8"/>
      <name val="Arial"/>
      <family val="2"/>
    </font>
    <font>
      <b/>
      <sz val="11"/>
      <color indexed="8"/>
      <name val="Arial"/>
      <family val="2"/>
    </font>
    <font>
      <b/>
      <i/>
      <sz val="11"/>
      <name val="Arial"/>
      <family val="2"/>
    </font>
    <font>
      <b/>
      <i/>
      <sz val="11"/>
      <color indexed="10"/>
      <name val="Arial"/>
      <family val="2"/>
    </font>
    <font>
      <i/>
      <sz val="10"/>
      <color indexed="10"/>
      <name val="Calibri"/>
      <family val="2"/>
    </font>
    <font>
      <b/>
      <i/>
      <sz val="10"/>
      <color indexed="10"/>
      <name val="Arial"/>
      <family val="2"/>
    </font>
    <font>
      <sz val="8"/>
      <name val="Tahoma"/>
      <family val="2"/>
    </font>
    <font>
      <b/>
      <i/>
      <sz val="11"/>
      <color indexed="8"/>
      <name val="Calibri"/>
      <family val="2"/>
    </font>
    <font>
      <i/>
      <sz val="11"/>
      <color indexed="8"/>
      <name val="Calibri"/>
      <family val="2"/>
    </font>
    <font>
      <sz val="10"/>
      <color indexed="8"/>
      <name val="Calibri"/>
      <family val="2"/>
    </font>
    <font>
      <b/>
      <sz val="11"/>
      <color indexed="10"/>
      <name val="Arial"/>
      <family val="2"/>
    </font>
    <font>
      <i/>
      <sz val="10"/>
      <color indexed="8"/>
      <name val="Arial"/>
      <family val="2"/>
    </font>
    <font>
      <b/>
      <i/>
      <sz val="10"/>
      <color indexed="8"/>
      <name val="Calibri"/>
      <family val="2"/>
    </font>
    <font>
      <sz val="7"/>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right/>
      <top/>
      <bottom style="double"/>
    </border>
    <border>
      <left style="medium"/>
      <right/>
      <top/>
      <bottom style="medium"/>
    </border>
    <border>
      <left/>
      <right/>
      <top/>
      <bottom style="medium"/>
    </border>
    <border>
      <left/>
      <right style="medium"/>
      <top/>
      <bottom style="medium"/>
    </border>
    <border>
      <left style="hair"/>
      <right style="hair"/>
      <top style="hair"/>
      <bottom style="hair"/>
    </border>
    <border>
      <left style="hair"/>
      <right style="hair"/>
      <top style="hair"/>
      <bottom style="thin"/>
    </border>
    <border>
      <left style="hair"/>
      <right style="hair"/>
      <top/>
      <bottom style="hair"/>
    </border>
    <border>
      <left/>
      <right style="hair"/>
      <top style="hair"/>
      <bottom style="hair"/>
    </border>
    <border>
      <left/>
      <right style="hair"/>
      <top style="hair"/>
      <bottom style="thin"/>
    </border>
    <border>
      <left style="hair"/>
      <right style="hair"/>
      <top style="hair"/>
      <bottom/>
    </border>
    <border>
      <left style="hair"/>
      <right/>
      <top style="hair"/>
      <bottom style="hair"/>
    </border>
    <border>
      <left style="thin"/>
      <right style="thin"/>
      <top style="thin"/>
      <bottom style="thin"/>
    </border>
    <border>
      <left style="medium"/>
      <right style="medium"/>
      <top style="medium"/>
      <bottom style="medium"/>
    </border>
    <border>
      <left style="medium"/>
      <right/>
      <top style="dashed"/>
      <bottom style="dashed"/>
    </border>
    <border>
      <left/>
      <right style="medium"/>
      <top style="dashed"/>
      <bottom style="dashed"/>
    </border>
    <border>
      <left/>
      <right style="medium"/>
      <top style="dashed"/>
      <bottom style="medium"/>
    </border>
    <border>
      <left style="dashed"/>
      <right style="dashed"/>
      <top style="dashed"/>
      <bottom style="dashed"/>
    </border>
    <border>
      <left style="dashed"/>
      <right style="dashed"/>
      <top style="dashed"/>
      <bottom style="medium"/>
    </border>
    <border>
      <left style="medium"/>
      <right style="medium"/>
      <top style="medium"/>
      <bottom style="hair"/>
    </border>
    <border>
      <left style="medium"/>
      <right style="medium"/>
      <top style="hair"/>
      <bottom style="hair"/>
    </border>
    <border>
      <left style="medium"/>
      <right style="dashed"/>
      <top style="dashed"/>
      <bottom style="dashed"/>
    </border>
    <border>
      <left style="medium"/>
      <right style="dashed"/>
      <top style="dashed"/>
      <bottom style="medium"/>
    </border>
    <border>
      <left style="thin"/>
      <right/>
      <top style="thin"/>
      <bottom style="thin"/>
    </border>
    <border>
      <left/>
      <right/>
      <top style="thin"/>
      <bottom style="thin"/>
    </border>
    <border>
      <left/>
      <right/>
      <top/>
      <bottom style="dashed"/>
    </border>
    <border>
      <left/>
      <right/>
      <top style="dashed"/>
      <bottom style="dashed"/>
    </border>
    <border>
      <left style="medium"/>
      <right style="medium"/>
      <top style="hair"/>
      <bottom style="mediu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style="hair"/>
      <right style="hair"/>
      <top/>
      <bottom/>
    </border>
    <border>
      <left/>
      <right style="hair"/>
      <top/>
      <bottom/>
    </border>
    <border>
      <left style="hair"/>
      <right/>
      <top/>
      <bottom style="hair"/>
    </border>
    <border>
      <left/>
      <right style="hair"/>
      <top/>
      <bottom style="hair"/>
    </border>
    <border>
      <left style="hair"/>
      <right/>
      <top/>
      <bottom/>
    </border>
    <border>
      <left style="dashed"/>
      <right style="medium"/>
      <top style="hair"/>
      <bottom style="hair"/>
    </border>
    <border>
      <left style="dashed"/>
      <right style="medium"/>
      <top style="hair"/>
      <bottom style="thin"/>
    </border>
    <border>
      <left style="thin"/>
      <right style="dashed"/>
      <top/>
      <bottom/>
    </border>
    <border>
      <left/>
      <right/>
      <top style="thin"/>
      <bottom/>
    </border>
    <border>
      <left/>
      <right/>
      <top/>
      <bottom style="hair"/>
    </border>
    <border>
      <left/>
      <right/>
      <top style="thin"/>
      <bottom style="double"/>
    </border>
    <border>
      <left style="medium"/>
      <right style="medium"/>
      <top style="thin"/>
      <bottom style="double"/>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25">
    <xf numFmtId="0" fontId="0" fillId="0" borderId="0" xfId="0" applyFont="1" applyAlignment="1">
      <alignment/>
    </xf>
    <xf numFmtId="0" fontId="4" fillId="33" borderId="0" xfId="0" applyFont="1" applyFill="1" applyAlignment="1">
      <alignment/>
    </xf>
    <xf numFmtId="0" fontId="4" fillId="33" borderId="0" xfId="0" applyFont="1" applyFill="1" applyAlignment="1">
      <alignment/>
    </xf>
    <xf numFmtId="0" fontId="0" fillId="33" borderId="0" xfId="0" applyFill="1" applyAlignment="1">
      <alignment/>
    </xf>
    <xf numFmtId="164" fontId="0" fillId="33" borderId="0" xfId="42" applyNumberFormat="1" applyFont="1" applyFill="1" applyAlignment="1">
      <alignment/>
    </xf>
    <xf numFmtId="166" fontId="0" fillId="33" borderId="0" xfId="44" applyNumberFormat="1" applyFont="1" applyFill="1" applyAlignment="1">
      <alignment/>
    </xf>
    <xf numFmtId="0" fontId="0" fillId="33" borderId="0" xfId="0" applyFill="1" applyBorder="1" applyAlignment="1">
      <alignment/>
    </xf>
    <xf numFmtId="0" fontId="5" fillId="33" borderId="0" xfId="0" applyFont="1" applyFill="1" applyAlignment="1">
      <alignment/>
    </xf>
    <xf numFmtId="0" fontId="4" fillId="33" borderId="0" xfId="0" applyFont="1" applyFill="1" applyAlignment="1">
      <alignment horizontal="left"/>
    </xf>
    <xf numFmtId="44" fontId="4" fillId="33" borderId="0" xfId="44" applyFont="1" applyFill="1" applyAlignment="1">
      <alignment/>
    </xf>
    <xf numFmtId="167" fontId="0" fillId="33" borderId="0" xfId="57" applyNumberFormat="1" applyFont="1" applyFill="1" applyBorder="1" applyAlignment="1">
      <alignment/>
    </xf>
    <xf numFmtId="164" fontId="0" fillId="33" borderId="0" xfId="42" applyNumberFormat="1" applyFont="1" applyFill="1" applyBorder="1" applyAlignment="1">
      <alignment/>
    </xf>
    <xf numFmtId="166" fontId="4" fillId="33" borderId="0" xfId="44" applyNumberFormat="1" applyFont="1" applyFill="1" applyAlignment="1">
      <alignment/>
    </xf>
    <xf numFmtId="0" fontId="6" fillId="33" borderId="0" xfId="0" applyFont="1" applyFill="1" applyBorder="1" applyAlignment="1">
      <alignment/>
    </xf>
    <xf numFmtId="0" fontId="4" fillId="33" borderId="0" xfId="0" applyFont="1" applyFill="1" applyBorder="1" applyAlignment="1">
      <alignment/>
    </xf>
    <xf numFmtId="0" fontId="6" fillId="33" borderId="0" xfId="0" applyFont="1" applyFill="1" applyBorder="1" applyAlignment="1">
      <alignment horizontal="right"/>
    </xf>
    <xf numFmtId="7" fontId="6" fillId="33" borderId="0" xfId="0" applyNumberFormat="1" applyFont="1" applyFill="1" applyBorder="1" applyAlignment="1">
      <alignment/>
    </xf>
    <xf numFmtId="164" fontId="6" fillId="33" borderId="0" xfId="42" applyNumberFormat="1" applyFont="1" applyFill="1" applyBorder="1" applyAlignment="1">
      <alignment/>
    </xf>
    <xf numFmtId="5" fontId="9" fillId="33" borderId="0" xfId="0" applyNumberFormat="1" applyFont="1" applyFill="1" applyBorder="1" applyAlignment="1">
      <alignment/>
    </xf>
    <xf numFmtId="166" fontId="5" fillId="33" borderId="0" xfId="44" applyNumberFormat="1" applyFont="1" applyFill="1" applyAlignment="1">
      <alignment/>
    </xf>
    <xf numFmtId="164" fontId="0" fillId="33" borderId="0" xfId="42" applyNumberFormat="1" applyFont="1" applyFill="1" applyBorder="1" applyAlignment="1">
      <alignment horizontal="center"/>
    </xf>
    <xf numFmtId="164" fontId="4" fillId="33" borderId="0" xfId="42" applyNumberFormat="1" applyFont="1" applyFill="1" applyBorder="1" applyAlignment="1">
      <alignment horizontal="center"/>
    </xf>
    <xf numFmtId="0" fontId="5" fillId="33" borderId="0" xfId="0" applyFont="1" applyFill="1" applyBorder="1" applyAlignment="1">
      <alignment/>
    </xf>
    <xf numFmtId="167" fontId="0" fillId="33" borderId="0" xfId="0" applyNumberFormat="1" applyFill="1" applyBorder="1" applyAlignment="1">
      <alignment/>
    </xf>
    <xf numFmtId="164" fontId="5" fillId="33" borderId="0" xfId="0" applyNumberFormat="1" applyFont="1" applyFill="1" applyBorder="1" applyAlignment="1">
      <alignment/>
    </xf>
    <xf numFmtId="0" fontId="10" fillId="33" borderId="0" xfId="0" applyFont="1" applyFill="1" applyBorder="1" applyAlignment="1">
      <alignment/>
    </xf>
    <xf numFmtId="0" fontId="0" fillId="0" borderId="0" xfId="0"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4" fillId="34" borderId="13" xfId="0" applyFont="1" applyFill="1" applyBorder="1" applyAlignment="1">
      <alignment/>
    </xf>
    <xf numFmtId="0" fontId="3" fillId="34" borderId="0" xfId="0" applyFont="1" applyFill="1" applyBorder="1" applyAlignment="1">
      <alignment horizontal="left"/>
    </xf>
    <xf numFmtId="0" fontId="4" fillId="34" borderId="0" xfId="0" applyFont="1" applyFill="1" applyBorder="1" applyAlignment="1">
      <alignment/>
    </xf>
    <xf numFmtId="0" fontId="4" fillId="34" borderId="14" xfId="0" applyFont="1" applyFill="1" applyBorder="1" applyAlignment="1">
      <alignment/>
    </xf>
    <xf numFmtId="0" fontId="0" fillId="34" borderId="13" xfId="0" applyFill="1" applyBorder="1" applyAlignment="1">
      <alignment/>
    </xf>
    <xf numFmtId="0" fontId="2" fillId="34" borderId="0" xfId="0" applyFont="1" applyFill="1" applyBorder="1" applyAlignment="1">
      <alignment horizontal="right"/>
    </xf>
    <xf numFmtId="164" fontId="2" fillId="34" borderId="0" xfId="42" applyNumberFormat="1" applyFont="1" applyFill="1" applyBorder="1" applyAlignment="1">
      <alignment/>
    </xf>
    <xf numFmtId="165" fontId="4" fillId="34" borderId="14" xfId="0" applyNumberFormat="1" applyFont="1" applyFill="1" applyBorder="1" applyAlignment="1">
      <alignment/>
    </xf>
    <xf numFmtId="0" fontId="2" fillId="34" borderId="15" xfId="0" applyFont="1" applyFill="1" applyBorder="1" applyAlignment="1">
      <alignment horizontal="right"/>
    </xf>
    <xf numFmtId="0" fontId="12" fillId="34" borderId="0" xfId="0" applyFont="1" applyFill="1" applyBorder="1" applyAlignment="1">
      <alignment horizontal="right" vertical="top"/>
    </xf>
    <xf numFmtId="164" fontId="12" fillId="34" borderId="0" xfId="42" applyNumberFormat="1" applyFont="1" applyFill="1" applyBorder="1" applyAlignment="1">
      <alignment vertical="top"/>
    </xf>
    <xf numFmtId="0" fontId="5" fillId="34" borderId="14" xfId="0" applyFont="1" applyFill="1" applyBorder="1" applyAlignment="1">
      <alignment/>
    </xf>
    <xf numFmtId="0" fontId="12" fillId="34" borderId="15" xfId="0" applyFont="1" applyFill="1" applyBorder="1" applyAlignment="1">
      <alignment horizontal="right"/>
    </xf>
    <xf numFmtId="0" fontId="0" fillId="34" borderId="14" xfId="0" applyFill="1" applyBorder="1" applyAlignment="1">
      <alignment/>
    </xf>
    <xf numFmtId="0" fontId="12" fillId="34" borderId="0" xfId="0" applyFont="1" applyFill="1" applyBorder="1" applyAlignment="1">
      <alignment horizontal="right"/>
    </xf>
    <xf numFmtId="0" fontId="0" fillId="34" borderId="0" xfId="0" applyFill="1" applyBorder="1" applyAlignment="1">
      <alignment/>
    </xf>
    <xf numFmtId="166" fontId="5" fillId="34" borderId="0" xfId="0" applyNumberFormat="1" applyFont="1" applyFill="1" applyBorder="1" applyAlignment="1">
      <alignment/>
    </xf>
    <xf numFmtId="0" fontId="5" fillId="34" borderId="0" xfId="0" applyFont="1" applyFill="1" applyBorder="1" applyAlignment="1">
      <alignment/>
    </xf>
    <xf numFmtId="166" fontId="0" fillId="34" borderId="0" xfId="0" applyNumberFormat="1" applyFill="1" applyBorder="1" applyAlignment="1">
      <alignment/>
    </xf>
    <xf numFmtId="0" fontId="12" fillId="34" borderId="16" xfId="0" applyFont="1" applyFill="1" applyBorder="1" applyAlignment="1">
      <alignment horizontal="right"/>
    </xf>
    <xf numFmtId="0" fontId="0" fillId="34" borderId="17" xfId="0" applyFill="1" applyBorder="1" applyAlignment="1">
      <alignment/>
    </xf>
    <xf numFmtId="0" fontId="4" fillId="34" borderId="18" xfId="0" applyFont="1" applyFill="1" applyBorder="1" applyAlignment="1">
      <alignment/>
    </xf>
    <xf numFmtId="166" fontId="4" fillId="34" borderId="18" xfId="0" applyNumberFormat="1" applyFont="1" applyFill="1" applyBorder="1" applyAlignment="1">
      <alignment/>
    </xf>
    <xf numFmtId="165" fontId="4" fillId="34" borderId="19" xfId="0" applyNumberFormat="1" applyFont="1" applyFill="1" applyBorder="1" applyAlignment="1">
      <alignment/>
    </xf>
    <xf numFmtId="0" fontId="4" fillId="34" borderId="11" xfId="0" applyFont="1" applyFill="1" applyBorder="1" applyAlignment="1">
      <alignment horizontal="left"/>
    </xf>
    <xf numFmtId="167" fontId="0" fillId="34" borderId="11" xfId="57" applyNumberFormat="1" applyFont="1" applyFill="1" applyBorder="1" applyAlignment="1">
      <alignment/>
    </xf>
    <xf numFmtId="44" fontId="4" fillId="34" borderId="11" xfId="44" applyFont="1" applyFill="1" applyBorder="1" applyAlignment="1">
      <alignment/>
    </xf>
    <xf numFmtId="164" fontId="0" fillId="34" borderId="11" xfId="42" applyNumberFormat="1" applyFont="1" applyFill="1" applyBorder="1" applyAlignment="1">
      <alignment/>
    </xf>
    <xf numFmtId="0" fontId="4" fillId="34" borderId="12" xfId="0" applyFont="1" applyFill="1" applyBorder="1" applyAlignment="1">
      <alignment/>
    </xf>
    <xf numFmtId="167" fontId="0" fillId="34" borderId="0" xfId="57" applyNumberFormat="1" applyFont="1" applyFill="1" applyBorder="1" applyAlignment="1">
      <alignment/>
    </xf>
    <xf numFmtId="44" fontId="4" fillId="34" borderId="0" xfId="44" applyFont="1" applyFill="1" applyBorder="1" applyAlignment="1">
      <alignment/>
    </xf>
    <xf numFmtId="164" fontId="0" fillId="34" borderId="0" xfId="42" applyNumberFormat="1" applyFont="1" applyFill="1" applyBorder="1" applyAlignment="1">
      <alignment/>
    </xf>
    <xf numFmtId="0" fontId="4" fillId="34" borderId="14" xfId="0" applyFont="1" applyFill="1" applyBorder="1" applyAlignment="1">
      <alignment/>
    </xf>
    <xf numFmtId="0" fontId="14" fillId="34" borderId="20" xfId="0" applyFont="1" applyFill="1" applyBorder="1" applyAlignment="1">
      <alignment horizontal="center" wrapText="1"/>
    </xf>
    <xf numFmtId="164" fontId="0" fillId="34" borderId="20" xfId="42" applyNumberFormat="1" applyFont="1" applyFill="1" applyBorder="1" applyAlignment="1">
      <alignment/>
    </xf>
    <xf numFmtId="164" fontId="0" fillId="34" borderId="21" xfId="42" applyNumberFormat="1" applyFont="1" applyFill="1" applyBorder="1" applyAlignment="1">
      <alignment/>
    </xf>
    <xf numFmtId="164" fontId="4" fillId="34" borderId="22" xfId="42" applyNumberFormat="1" applyFont="1" applyFill="1" applyBorder="1" applyAlignment="1">
      <alignment horizontal="center"/>
    </xf>
    <xf numFmtId="0" fontId="0" fillId="34" borderId="18" xfId="0" applyFill="1" applyBorder="1" applyAlignment="1">
      <alignment/>
    </xf>
    <xf numFmtId="9" fontId="0" fillId="34" borderId="18" xfId="57" applyFont="1" applyFill="1" applyBorder="1" applyAlignment="1">
      <alignment/>
    </xf>
    <xf numFmtId="9" fontId="0" fillId="34" borderId="18" xfId="0" applyNumberFormat="1" applyFill="1" applyBorder="1" applyAlignment="1">
      <alignment/>
    </xf>
    <xf numFmtId="164" fontId="0" fillId="34" borderId="18" xfId="0" applyNumberFormat="1" applyFill="1" applyBorder="1" applyAlignment="1">
      <alignment/>
    </xf>
    <xf numFmtId="164" fontId="0" fillId="34" borderId="18" xfId="42" applyNumberFormat="1" applyFont="1" applyFill="1" applyBorder="1" applyAlignment="1">
      <alignment/>
    </xf>
    <xf numFmtId="167" fontId="0" fillId="34" borderId="23" xfId="57" applyNumberFormat="1" applyFont="1" applyFill="1" applyBorder="1" applyAlignment="1">
      <alignment horizontal="right"/>
    </xf>
    <xf numFmtId="167" fontId="0" fillId="34" borderId="24" xfId="57" applyNumberFormat="1" applyFont="1" applyFill="1" applyBorder="1" applyAlignment="1">
      <alignment horizontal="right"/>
    </xf>
    <xf numFmtId="0" fontId="14" fillId="34" borderId="25" xfId="0" applyFont="1" applyFill="1" applyBorder="1" applyAlignment="1">
      <alignment horizontal="left" wrapText="1"/>
    </xf>
    <xf numFmtId="0" fontId="0" fillId="34" borderId="22" xfId="0" applyFill="1" applyBorder="1" applyAlignment="1">
      <alignment/>
    </xf>
    <xf numFmtId="0" fontId="14" fillId="34" borderId="26" xfId="0" applyFont="1" applyFill="1" applyBorder="1" applyAlignment="1">
      <alignment horizontal="center" wrapText="1"/>
    </xf>
    <xf numFmtId="0" fontId="14" fillId="35" borderId="27" xfId="0" applyFont="1" applyFill="1" applyBorder="1" applyAlignment="1">
      <alignment horizontal="center" wrapText="1"/>
    </xf>
    <xf numFmtId="0" fontId="15" fillId="0" borderId="0" xfId="0" applyFont="1" applyFill="1" applyBorder="1" applyAlignment="1">
      <alignment horizontal="left" wrapText="1"/>
    </xf>
    <xf numFmtId="0" fontId="18" fillId="0" borderId="0" xfId="0" applyFont="1" applyFill="1" applyBorder="1" applyAlignment="1">
      <alignment horizontal="left" wrapText="1"/>
    </xf>
    <xf numFmtId="0" fontId="16" fillId="36" borderId="10" xfId="0" applyFont="1" applyFill="1" applyBorder="1" applyAlignment="1">
      <alignment horizontal="left" vertical="top" wrapText="1" indent="1"/>
    </xf>
    <xf numFmtId="0" fontId="16" fillId="36" borderId="11" xfId="0" applyFont="1" applyFill="1" applyBorder="1" applyAlignment="1">
      <alignment horizontal="left" vertical="top" wrapText="1"/>
    </xf>
    <xf numFmtId="0" fontId="17" fillId="36" borderId="13" xfId="0" applyFont="1" applyFill="1" applyBorder="1" applyAlignment="1">
      <alignment horizontal="left" vertical="top" wrapText="1" indent="2"/>
    </xf>
    <xf numFmtId="0" fontId="17" fillId="36" borderId="0" xfId="0" applyFont="1" applyFill="1" applyBorder="1" applyAlignment="1">
      <alignment horizontal="left" vertical="top" wrapText="1"/>
    </xf>
    <xf numFmtId="0" fontId="17" fillId="0" borderId="0" xfId="0" applyFont="1" applyBorder="1" applyAlignment="1">
      <alignment horizontal="left" vertical="top" wrapText="1"/>
    </xf>
    <xf numFmtId="0" fontId="17" fillId="36" borderId="13" xfId="0" applyFont="1" applyFill="1" applyBorder="1" applyAlignment="1">
      <alignment horizontal="left" vertical="top" wrapText="1" indent="3"/>
    </xf>
    <xf numFmtId="0" fontId="17" fillId="36" borderId="13" xfId="0" applyFont="1" applyFill="1" applyBorder="1" applyAlignment="1">
      <alignment horizontal="left" vertical="top" wrapText="1" indent="4"/>
    </xf>
    <xf numFmtId="0" fontId="17" fillId="0" borderId="0" xfId="0" applyFont="1" applyBorder="1" applyAlignment="1">
      <alignment horizontal="left" vertical="top" wrapText="1" indent="2"/>
    </xf>
    <xf numFmtId="0" fontId="17" fillId="0" borderId="0" xfId="0" applyFont="1" applyBorder="1" applyAlignment="1">
      <alignment horizontal="left" vertical="top" wrapText="1" indent="4"/>
    </xf>
    <xf numFmtId="0" fontId="17" fillId="0" borderId="0" xfId="0" applyFont="1" applyBorder="1" applyAlignment="1">
      <alignment horizontal="left" vertical="top" wrapText="1" indent="3"/>
    </xf>
    <xf numFmtId="0" fontId="18" fillId="36" borderId="28" xfId="0" applyFont="1" applyFill="1" applyBorder="1" applyAlignment="1">
      <alignment horizontal="left" wrapText="1"/>
    </xf>
    <xf numFmtId="0" fontId="17" fillId="0" borderId="29" xfId="0" applyFont="1" applyBorder="1" applyAlignment="1">
      <alignment horizontal="left" vertical="top" wrapText="1" indent="3"/>
    </xf>
    <xf numFmtId="0" fontId="18" fillId="35" borderId="28" xfId="0" applyFont="1" applyFill="1" applyBorder="1" applyAlignment="1">
      <alignment horizontal="left" wrapText="1"/>
    </xf>
    <xf numFmtId="0" fontId="0" fillId="0" borderId="0" xfId="0" applyAlignment="1">
      <alignment horizontal="right"/>
    </xf>
    <xf numFmtId="0" fontId="15" fillId="0" borderId="0" xfId="0" applyFont="1" applyFill="1" applyBorder="1" applyAlignment="1">
      <alignment horizontal="right" wrapText="1"/>
    </xf>
    <xf numFmtId="0" fontId="17" fillId="0" borderId="0" xfId="0" applyFont="1" applyBorder="1" applyAlignment="1">
      <alignment horizontal="right" vertical="top" wrapText="1"/>
    </xf>
    <xf numFmtId="0" fontId="18" fillId="36" borderId="28" xfId="0" applyFont="1" applyFill="1" applyBorder="1" applyAlignment="1">
      <alignment horizontal="center" wrapText="1"/>
    </xf>
    <xf numFmtId="0" fontId="18" fillId="0" borderId="0" xfId="0" applyFont="1" applyFill="1" applyBorder="1" applyAlignment="1">
      <alignment horizontal="right" wrapText="1"/>
    </xf>
    <xf numFmtId="0" fontId="16" fillId="36" borderId="11" xfId="0" applyFont="1" applyFill="1" applyBorder="1" applyAlignment="1">
      <alignment horizontal="right" vertical="top" wrapText="1"/>
    </xf>
    <xf numFmtId="0" fontId="17" fillId="36" borderId="0" xfId="0" applyFont="1" applyFill="1" applyBorder="1" applyAlignment="1">
      <alignment horizontal="right" vertical="top" wrapText="1"/>
    </xf>
    <xf numFmtId="166" fontId="9" fillId="34" borderId="0" xfId="0" applyNumberFormat="1" applyFont="1" applyFill="1" applyBorder="1" applyAlignment="1">
      <alignment/>
    </xf>
    <xf numFmtId="166" fontId="6" fillId="34" borderId="16" xfId="0" applyNumberFormat="1" applyFont="1" applyFill="1" applyBorder="1" applyAlignment="1">
      <alignment/>
    </xf>
    <xf numFmtId="0" fontId="19" fillId="34" borderId="0" xfId="0" applyFont="1" applyFill="1" applyBorder="1" applyAlignment="1">
      <alignment horizontal="left" indent="3"/>
    </xf>
    <xf numFmtId="0" fontId="2" fillId="34" borderId="0" xfId="0" applyFont="1" applyFill="1" applyBorder="1" applyAlignment="1">
      <alignment horizontal="right" wrapText="1"/>
    </xf>
    <xf numFmtId="7" fontId="9" fillId="34" borderId="0" xfId="0" applyNumberFormat="1" applyFont="1" applyFill="1" applyBorder="1" applyAlignment="1">
      <alignment/>
    </xf>
    <xf numFmtId="0" fontId="20" fillId="34" borderId="0" xfId="0" applyFont="1" applyFill="1" applyBorder="1" applyAlignment="1">
      <alignment horizontal="right" indent="3"/>
    </xf>
    <xf numFmtId="0" fontId="21" fillId="34" borderId="0" xfId="0" applyFont="1" applyFill="1" applyBorder="1" applyAlignment="1">
      <alignment horizontal="right" vertical="top"/>
    </xf>
    <xf numFmtId="7" fontId="22" fillId="34" borderId="0" xfId="0" applyNumberFormat="1" applyFont="1" applyFill="1" applyBorder="1" applyAlignment="1">
      <alignment/>
    </xf>
    <xf numFmtId="4" fontId="16" fillId="36" borderId="12" xfId="0" applyNumberFormat="1" applyFont="1" applyFill="1" applyBorder="1" applyAlignment="1">
      <alignment horizontal="right" vertical="top" wrapText="1"/>
    </xf>
    <xf numFmtId="4" fontId="17" fillId="36" borderId="14" xfId="0" applyNumberFormat="1" applyFont="1" applyFill="1" applyBorder="1" applyAlignment="1">
      <alignment horizontal="right" vertical="top" wrapText="1"/>
    </xf>
    <xf numFmtId="4" fontId="17" fillId="0" borderId="30" xfId="0" applyNumberFormat="1" applyFont="1" applyBorder="1" applyAlignment="1">
      <alignment horizontal="right" vertical="top" wrapText="1"/>
    </xf>
    <xf numFmtId="4" fontId="17" fillId="0" borderId="31" xfId="0" applyNumberFormat="1" applyFont="1" applyBorder="1" applyAlignment="1">
      <alignment horizontal="right" vertical="top" wrapText="1"/>
    </xf>
    <xf numFmtId="4" fontId="17" fillId="0" borderId="0" xfId="0" applyNumberFormat="1" applyFont="1" applyBorder="1" applyAlignment="1">
      <alignment horizontal="right" vertical="top" wrapText="1"/>
    </xf>
    <xf numFmtId="4" fontId="15" fillId="34" borderId="28" xfId="0" applyNumberFormat="1" applyFont="1" applyFill="1" applyBorder="1" applyAlignment="1">
      <alignment horizontal="right" vertical="center" wrapText="1"/>
    </xf>
    <xf numFmtId="7" fontId="12" fillId="34" borderId="15" xfId="44" applyNumberFormat="1" applyFont="1" applyFill="1" applyBorder="1" applyAlignment="1">
      <alignment/>
    </xf>
    <xf numFmtId="164" fontId="2" fillId="35" borderId="27" xfId="42" applyNumberFormat="1" applyFont="1" applyFill="1" applyBorder="1" applyAlignment="1" applyProtection="1">
      <alignment/>
      <protection locked="0"/>
    </xf>
    <xf numFmtId="164" fontId="5" fillId="35" borderId="27" xfId="42" applyNumberFormat="1" applyFont="1" applyFill="1" applyBorder="1" applyAlignment="1" applyProtection="1">
      <alignment/>
      <protection locked="0"/>
    </xf>
    <xf numFmtId="166" fontId="5" fillId="35" borderId="27" xfId="0" applyNumberFormat="1" applyFont="1" applyFill="1" applyBorder="1" applyAlignment="1" applyProtection="1">
      <alignment/>
      <protection locked="0"/>
    </xf>
    <xf numFmtId="0" fontId="0" fillId="35" borderId="27" xfId="0" applyFill="1" applyBorder="1" applyAlignment="1" applyProtection="1">
      <alignment horizontal="left"/>
      <protection locked="0"/>
    </xf>
    <xf numFmtId="164" fontId="2" fillId="35" borderId="27" xfId="42" applyNumberFormat="1" applyFont="1" applyFill="1" applyBorder="1" applyAlignment="1" applyProtection="1">
      <alignment horizontal="center"/>
      <protection locked="0"/>
    </xf>
    <xf numFmtId="43" fontId="2" fillId="35" borderId="27" xfId="42" applyNumberFormat="1" applyFont="1" applyFill="1" applyBorder="1" applyAlignment="1" applyProtection="1">
      <alignment/>
      <protection locked="0"/>
    </xf>
    <xf numFmtId="0" fontId="17" fillId="35" borderId="32" xfId="0" applyFont="1" applyFill="1" applyBorder="1" applyAlignment="1" applyProtection="1">
      <alignment horizontal="left" vertical="top" wrapText="1"/>
      <protection locked="0"/>
    </xf>
    <xf numFmtId="0" fontId="17" fillId="35" borderId="32" xfId="0" applyFont="1" applyFill="1" applyBorder="1" applyAlignment="1" applyProtection="1">
      <alignment horizontal="right" vertical="top" wrapText="1"/>
      <protection locked="0"/>
    </xf>
    <xf numFmtId="0" fontId="17" fillId="35" borderId="33" xfId="0" applyFont="1" applyFill="1" applyBorder="1" applyAlignment="1" applyProtection="1">
      <alignment horizontal="left" vertical="top" wrapText="1"/>
      <protection locked="0"/>
    </xf>
    <xf numFmtId="0" fontId="17" fillId="35" borderId="33" xfId="0" applyFont="1" applyFill="1" applyBorder="1" applyAlignment="1" applyProtection="1">
      <alignment horizontal="right" vertical="top" wrapText="1"/>
      <protection locked="0"/>
    </xf>
    <xf numFmtId="39" fontId="2" fillId="35" borderId="27" xfId="42" applyNumberFormat="1" applyFont="1" applyFill="1" applyBorder="1" applyAlignment="1" applyProtection="1">
      <alignment/>
      <protection locked="0"/>
    </xf>
    <xf numFmtId="0" fontId="14" fillId="37" borderId="34" xfId="0" applyFont="1" applyFill="1" applyBorder="1" applyAlignment="1">
      <alignment horizontal="center" wrapText="1"/>
    </xf>
    <xf numFmtId="44" fontId="8" fillId="37" borderId="35" xfId="44" applyNumberFormat="1" applyFont="1" applyFill="1" applyBorder="1" applyAlignment="1">
      <alignment horizontal="right"/>
    </xf>
    <xf numFmtId="0" fontId="2" fillId="34" borderId="14" xfId="0" applyFont="1" applyFill="1" applyBorder="1" applyAlignment="1">
      <alignment/>
    </xf>
    <xf numFmtId="0" fontId="0" fillId="34" borderId="14" xfId="0" applyFill="1" applyBorder="1" applyAlignment="1">
      <alignment horizontal="left" indent="1"/>
    </xf>
    <xf numFmtId="0" fontId="0" fillId="34" borderId="19" xfId="0" applyFill="1" applyBorder="1" applyAlignment="1">
      <alignment/>
    </xf>
    <xf numFmtId="0" fontId="2" fillId="34" borderId="0" xfId="0" applyFont="1" applyFill="1" applyBorder="1" applyAlignment="1">
      <alignment horizontal="center"/>
    </xf>
    <xf numFmtId="0" fontId="17" fillId="0" borderId="36" xfId="0" applyFont="1" applyBorder="1" applyAlignment="1">
      <alignment horizontal="left" vertical="top" wrapText="1" indent="4"/>
    </xf>
    <xf numFmtId="0" fontId="17" fillId="0" borderId="36" xfId="0" applyFont="1" applyBorder="1" applyAlignment="1">
      <alignment horizontal="left" vertical="top" wrapText="1" indent="5"/>
    </xf>
    <xf numFmtId="0" fontId="17" fillId="0" borderId="36" xfId="0" applyFont="1" applyBorder="1" applyAlignment="1">
      <alignment horizontal="left" vertical="top" wrapText="1" indent="3"/>
    </xf>
    <xf numFmtId="0" fontId="17" fillId="0" borderId="36" xfId="0" applyFont="1" applyBorder="1" applyAlignment="1">
      <alignment horizontal="left" vertical="top" wrapText="1" indent="2"/>
    </xf>
    <xf numFmtId="0" fontId="17" fillId="0" borderId="37" xfId="0" applyFont="1" applyBorder="1" applyAlignment="1">
      <alignment horizontal="left" vertical="top" wrapText="1" indent="3"/>
    </xf>
    <xf numFmtId="0" fontId="17" fillId="0" borderId="37" xfId="0" applyFont="1" applyBorder="1" applyAlignment="1">
      <alignment horizontal="left" vertical="top" wrapText="1" indent="4"/>
    </xf>
    <xf numFmtId="0" fontId="17" fillId="0" borderId="37" xfId="0" applyFont="1" applyBorder="1" applyAlignment="1">
      <alignment horizontal="left" vertical="top" wrapText="1" indent="2"/>
    </xf>
    <xf numFmtId="0" fontId="12" fillId="37" borderId="38" xfId="0" applyFont="1" applyFill="1" applyBorder="1" applyAlignment="1">
      <alignment horizontal="right" vertical="top"/>
    </xf>
    <xf numFmtId="0" fontId="12" fillId="37" borderId="39" xfId="0" applyFont="1" applyFill="1" applyBorder="1" applyAlignment="1">
      <alignment horizontal="right" vertical="top"/>
    </xf>
    <xf numFmtId="7" fontId="9" fillId="37" borderId="27" xfId="0" applyNumberFormat="1" applyFont="1" applyFill="1" applyBorder="1" applyAlignment="1">
      <alignment/>
    </xf>
    <xf numFmtId="0" fontId="2" fillId="0" borderId="0" xfId="0" applyFont="1" applyAlignment="1">
      <alignment horizontal="center"/>
    </xf>
    <xf numFmtId="39" fontId="2" fillId="34" borderId="0" xfId="42" applyNumberFormat="1" applyFont="1" applyFill="1" applyBorder="1" applyAlignment="1" applyProtection="1">
      <alignment/>
      <protection locked="0"/>
    </xf>
    <xf numFmtId="0" fontId="12" fillId="34" borderId="11" xfId="0" applyFont="1" applyFill="1" applyBorder="1" applyAlignment="1">
      <alignment horizontal="right" vertical="top"/>
    </xf>
    <xf numFmtId="164" fontId="2" fillId="34" borderId="11" xfId="42" applyNumberFormat="1" applyFont="1" applyFill="1" applyBorder="1" applyAlignment="1">
      <alignment/>
    </xf>
    <xf numFmtId="164" fontId="2" fillId="34" borderId="12" xfId="42" applyNumberFormat="1" applyFont="1" applyFill="1" applyBorder="1" applyAlignment="1">
      <alignment/>
    </xf>
    <xf numFmtId="164" fontId="2" fillId="34" borderId="14" xfId="42" applyNumberFormat="1" applyFont="1" applyFill="1" applyBorder="1" applyAlignment="1">
      <alignment/>
    </xf>
    <xf numFmtId="7" fontId="9" fillId="34" borderId="14" xfId="0" applyNumberFormat="1" applyFont="1" applyFill="1" applyBorder="1" applyAlignment="1">
      <alignment/>
    </xf>
    <xf numFmtId="39" fontId="2" fillId="34" borderId="14" xfId="42" applyNumberFormat="1" applyFont="1" applyFill="1" applyBorder="1" applyAlignment="1" applyProtection="1">
      <alignment/>
      <protection locked="0"/>
    </xf>
    <xf numFmtId="164" fontId="12" fillId="34" borderId="14" xfId="42" applyNumberFormat="1" applyFont="1" applyFill="1" applyBorder="1" applyAlignment="1">
      <alignment vertical="top"/>
    </xf>
    <xf numFmtId="7" fontId="22" fillId="34" borderId="14" xfId="0" applyNumberFormat="1" applyFont="1" applyFill="1" applyBorder="1" applyAlignment="1">
      <alignment/>
    </xf>
    <xf numFmtId="0" fontId="20" fillId="34" borderId="18" xfId="0" applyFont="1" applyFill="1" applyBorder="1" applyAlignment="1">
      <alignment horizontal="right" indent="3"/>
    </xf>
    <xf numFmtId="0" fontId="21" fillId="34" borderId="18" xfId="0" applyFont="1" applyFill="1" applyBorder="1" applyAlignment="1">
      <alignment horizontal="right" vertical="top"/>
    </xf>
    <xf numFmtId="7" fontId="22" fillId="34" borderId="18" xfId="0" applyNumberFormat="1" applyFont="1" applyFill="1" applyBorder="1" applyAlignment="1">
      <alignment/>
    </xf>
    <xf numFmtId="7" fontId="22" fillId="34" borderId="19" xfId="0" applyNumberFormat="1" applyFont="1" applyFill="1" applyBorder="1" applyAlignment="1">
      <alignment/>
    </xf>
    <xf numFmtId="0" fontId="0" fillId="37" borderId="10" xfId="0" applyFill="1" applyBorder="1" applyAlignment="1">
      <alignment/>
    </xf>
    <xf numFmtId="0" fontId="0" fillId="37" borderId="11"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20" fillId="34" borderId="0" xfId="0" applyFont="1" applyFill="1" applyBorder="1" applyAlignment="1">
      <alignment horizontal="right" wrapText="1" indent="3"/>
    </xf>
    <xf numFmtId="0" fontId="2" fillId="34" borderId="40" xfId="0" applyFont="1" applyFill="1" applyBorder="1" applyAlignment="1">
      <alignment/>
    </xf>
    <xf numFmtId="0" fontId="0" fillId="34" borderId="40" xfId="0" applyFill="1" applyBorder="1" applyAlignment="1">
      <alignment horizontal="left" indent="1"/>
    </xf>
    <xf numFmtId="0" fontId="2" fillId="34" borderId="41" xfId="0" applyFont="1" applyFill="1" applyBorder="1" applyAlignment="1">
      <alignment vertical="center"/>
    </xf>
    <xf numFmtId="0" fontId="0" fillId="34" borderId="41" xfId="0" applyFill="1" applyBorder="1" applyAlignment="1">
      <alignment horizontal="left" wrapText="1" indent="1"/>
    </xf>
    <xf numFmtId="0" fontId="2" fillId="34" borderId="41" xfId="0" applyFont="1" applyFill="1" applyBorder="1" applyAlignment="1">
      <alignment/>
    </xf>
    <xf numFmtId="0" fontId="0" fillId="34" borderId="41" xfId="0" applyFill="1" applyBorder="1" applyAlignment="1">
      <alignment horizontal="left" indent="1"/>
    </xf>
    <xf numFmtId="44" fontId="8" fillId="37" borderId="42" xfId="44" applyNumberFormat="1" applyFont="1" applyFill="1" applyBorder="1" applyAlignment="1">
      <alignment horizontal="right"/>
    </xf>
    <xf numFmtId="0" fontId="2" fillId="37" borderId="0" xfId="0" applyFont="1" applyFill="1" applyBorder="1" applyAlignment="1">
      <alignment horizontal="right"/>
    </xf>
    <xf numFmtId="0" fontId="15" fillId="0" borderId="0" xfId="0" applyFont="1" applyFill="1" applyBorder="1" applyAlignment="1">
      <alignment wrapText="1"/>
    </xf>
    <xf numFmtId="0" fontId="17" fillId="36" borderId="14" xfId="0" applyFont="1" applyFill="1" applyBorder="1" applyAlignment="1">
      <alignment vertical="top" wrapText="1"/>
    </xf>
    <xf numFmtId="0" fontId="15" fillId="36" borderId="10" xfId="0" applyFont="1" applyFill="1" applyBorder="1" applyAlignment="1">
      <alignment horizontal="left" vertical="top" wrapText="1"/>
    </xf>
    <xf numFmtId="0" fontId="15" fillId="36" borderId="11" xfId="0" applyFont="1" applyFill="1" applyBorder="1" applyAlignment="1">
      <alignment horizontal="left" vertical="top" wrapText="1"/>
    </xf>
    <xf numFmtId="0" fontId="15" fillId="36" borderId="12" xfId="0" applyFont="1" applyFill="1" applyBorder="1" applyAlignment="1">
      <alignment vertical="top" wrapText="1"/>
    </xf>
    <xf numFmtId="0" fontId="16" fillId="36" borderId="13" xfId="0" applyFont="1" applyFill="1" applyBorder="1" applyAlignment="1">
      <alignment horizontal="left" vertical="top" wrapText="1" indent="1"/>
    </xf>
    <xf numFmtId="0" fontId="16" fillId="36" borderId="0" xfId="0" applyFont="1" applyFill="1" applyBorder="1" applyAlignment="1">
      <alignment horizontal="left" vertical="top" wrapText="1"/>
    </xf>
    <xf numFmtId="0" fontId="16" fillId="36" borderId="14" xfId="0" applyFont="1" applyFill="1" applyBorder="1" applyAlignment="1">
      <alignment vertical="top" wrapText="1"/>
    </xf>
    <xf numFmtId="44" fontId="0" fillId="37" borderId="0" xfId="0" applyNumberFormat="1" applyFill="1" applyBorder="1" applyAlignment="1">
      <alignment/>
    </xf>
    <xf numFmtId="37" fontId="2" fillId="37" borderId="0" xfId="0" applyNumberFormat="1" applyFont="1" applyFill="1" applyBorder="1" applyAlignment="1">
      <alignment/>
    </xf>
    <xf numFmtId="0" fontId="2" fillId="37" borderId="0" xfId="0" applyFont="1" applyFill="1" applyBorder="1" applyAlignment="1">
      <alignment horizontal="left" indent="1"/>
    </xf>
    <xf numFmtId="0" fontId="0" fillId="37" borderId="0" xfId="0" applyFill="1" applyBorder="1" applyAlignment="1">
      <alignment horizontal="left" indent="1"/>
    </xf>
    <xf numFmtId="0" fontId="0" fillId="37" borderId="43" xfId="0" applyFill="1" applyBorder="1" applyAlignment="1">
      <alignment/>
    </xf>
    <xf numFmtId="0" fontId="0" fillId="37" borderId="44" xfId="0" applyFill="1" applyBorder="1" applyAlignment="1">
      <alignment/>
    </xf>
    <xf numFmtId="0" fontId="0" fillId="37" borderId="45" xfId="0" applyFill="1" applyBorder="1" applyAlignment="1">
      <alignment/>
    </xf>
    <xf numFmtId="0" fontId="2" fillId="37" borderId="46" xfId="0" applyFont="1" applyFill="1" applyBorder="1" applyAlignment="1">
      <alignment horizontal="left" wrapText="1" indent="1"/>
    </xf>
    <xf numFmtId="0" fontId="0" fillId="37" borderId="47" xfId="0" applyFill="1" applyBorder="1" applyAlignment="1">
      <alignment/>
    </xf>
    <xf numFmtId="0" fontId="2" fillId="37" borderId="46" xfId="0" applyFont="1" applyFill="1" applyBorder="1" applyAlignment="1">
      <alignment wrapText="1"/>
    </xf>
    <xf numFmtId="0" fontId="0" fillId="37" borderId="46" xfId="0" applyFill="1" applyBorder="1" applyAlignment="1">
      <alignment/>
    </xf>
    <xf numFmtId="0" fontId="0" fillId="37" borderId="48" xfId="0" applyFill="1" applyBorder="1" applyAlignment="1">
      <alignment/>
    </xf>
    <xf numFmtId="0" fontId="0" fillId="37" borderId="40" xfId="0" applyFill="1" applyBorder="1" applyAlignment="1">
      <alignment/>
    </xf>
    <xf numFmtId="0" fontId="0" fillId="37" borderId="49" xfId="0" applyFill="1" applyBorder="1" applyAlignment="1">
      <alignment/>
    </xf>
    <xf numFmtId="7" fontId="22" fillId="34" borderId="0" xfId="0" applyNumberFormat="1" applyFont="1" applyFill="1" applyBorder="1" applyAlignment="1">
      <alignment/>
    </xf>
    <xf numFmtId="0" fontId="2" fillId="34" borderId="0" xfId="0" applyFont="1" applyFill="1" applyBorder="1" applyAlignment="1">
      <alignment horizontal="center" wrapText="1"/>
    </xf>
    <xf numFmtId="0" fontId="19" fillId="34" borderId="0" xfId="0" applyFont="1" applyFill="1" applyBorder="1" applyAlignment="1">
      <alignment horizontal="right"/>
    </xf>
    <xf numFmtId="4" fontId="4" fillId="33" borderId="0" xfId="0" applyNumberFormat="1" applyFont="1" applyFill="1" applyAlignment="1">
      <alignment/>
    </xf>
    <xf numFmtId="3" fontId="2" fillId="35" borderId="27" xfId="42" applyNumberFormat="1" applyFont="1" applyFill="1" applyBorder="1" applyAlignment="1" applyProtection="1">
      <alignment/>
      <protection locked="0"/>
    </xf>
    <xf numFmtId="39" fontId="2" fillId="34" borderId="0" xfId="42" applyNumberFormat="1" applyFont="1" applyFill="1" applyBorder="1" applyAlignment="1" applyProtection="1">
      <alignment/>
      <protection/>
    </xf>
    <xf numFmtId="7" fontId="9" fillId="34" borderId="0" xfId="0" applyNumberFormat="1" applyFont="1" applyFill="1" applyBorder="1" applyAlignment="1" applyProtection="1">
      <alignment/>
      <protection/>
    </xf>
    <xf numFmtId="164" fontId="2" fillId="34" borderId="0" xfId="42" applyNumberFormat="1" applyFont="1" applyFill="1" applyBorder="1" applyAlignment="1" applyProtection="1">
      <alignment/>
      <protection/>
    </xf>
    <xf numFmtId="0" fontId="4" fillId="34" borderId="0" xfId="0" applyFont="1" applyFill="1" applyBorder="1" applyAlignment="1" applyProtection="1">
      <alignment/>
      <protection/>
    </xf>
    <xf numFmtId="0" fontId="2" fillId="34" borderId="0" xfId="0" applyFont="1" applyFill="1" applyBorder="1" applyAlignment="1" applyProtection="1">
      <alignment horizontal="right"/>
      <protection/>
    </xf>
    <xf numFmtId="7" fontId="22" fillId="34" borderId="0" xfId="0" applyNumberFormat="1" applyFont="1" applyFill="1" applyBorder="1" applyAlignment="1" applyProtection="1">
      <alignment/>
      <protection/>
    </xf>
    <xf numFmtId="164" fontId="2" fillId="34" borderId="13" xfId="42" applyNumberFormat="1" applyFont="1" applyFill="1" applyBorder="1" applyAlignment="1" applyProtection="1">
      <alignment/>
      <protection/>
    </xf>
    <xf numFmtId="7" fontId="9" fillId="34" borderId="13" xfId="0" applyNumberFormat="1" applyFont="1" applyFill="1" applyBorder="1" applyAlignment="1" applyProtection="1">
      <alignment/>
      <protection/>
    </xf>
    <xf numFmtId="39" fontId="2" fillId="34" borderId="13" xfId="42" applyNumberFormat="1" applyFont="1" applyFill="1" applyBorder="1" applyAlignment="1" applyProtection="1">
      <alignment/>
      <protection/>
    </xf>
    <xf numFmtId="164" fontId="12" fillId="34" borderId="13" xfId="42" applyNumberFormat="1" applyFont="1" applyFill="1" applyBorder="1" applyAlignment="1" applyProtection="1">
      <alignment vertical="top"/>
      <protection/>
    </xf>
    <xf numFmtId="7" fontId="22" fillId="34" borderId="13" xfId="0" applyNumberFormat="1" applyFont="1" applyFill="1" applyBorder="1" applyAlignment="1" applyProtection="1">
      <alignment/>
      <protection/>
    </xf>
    <xf numFmtId="168" fontId="2" fillId="34" borderId="0" xfId="42" applyNumberFormat="1" applyFont="1" applyFill="1" applyBorder="1" applyAlignment="1" applyProtection="1">
      <alignment/>
      <protection/>
    </xf>
    <xf numFmtId="0" fontId="4" fillId="34" borderId="14" xfId="0" applyFont="1" applyFill="1" applyBorder="1" applyAlignment="1" applyProtection="1">
      <alignment/>
      <protection/>
    </xf>
    <xf numFmtId="165" fontId="4" fillId="34" borderId="14" xfId="0" applyNumberFormat="1" applyFont="1" applyFill="1" applyBorder="1" applyAlignment="1" applyProtection="1">
      <alignment/>
      <protection/>
    </xf>
    <xf numFmtId="0" fontId="2" fillId="35" borderId="27" xfId="0" applyFont="1" applyFill="1" applyBorder="1" applyAlignment="1" applyProtection="1">
      <alignment horizontal="right"/>
      <protection locked="0"/>
    </xf>
    <xf numFmtId="0" fontId="2" fillId="34" borderId="15" xfId="0" applyFont="1" applyFill="1" applyBorder="1" applyAlignment="1" applyProtection="1">
      <alignment horizontal="right"/>
      <protection/>
    </xf>
    <xf numFmtId="0" fontId="0" fillId="34" borderId="0" xfId="0" applyFill="1" applyBorder="1" applyAlignment="1">
      <alignment vertical="top" wrapText="1"/>
    </xf>
    <xf numFmtId="0" fontId="2" fillId="34" borderId="0" xfId="0" applyFont="1" applyFill="1" applyBorder="1" applyAlignment="1">
      <alignment horizontal="left"/>
    </xf>
    <xf numFmtId="0" fontId="0" fillId="34" borderId="0" xfId="0" applyFill="1" applyBorder="1" applyAlignment="1">
      <alignment horizontal="left"/>
    </xf>
    <xf numFmtId="166" fontId="5" fillId="34" borderId="18" xfId="0" applyNumberFormat="1" applyFont="1" applyFill="1" applyBorder="1" applyAlignment="1">
      <alignment/>
    </xf>
    <xf numFmtId="0" fontId="4" fillId="34" borderId="11" xfId="0" applyFont="1" applyFill="1" applyBorder="1" applyAlignment="1">
      <alignment/>
    </xf>
    <xf numFmtId="0" fontId="4" fillId="34" borderId="0" xfId="0" applyFont="1" applyFill="1" applyBorder="1" applyAlignment="1">
      <alignment/>
    </xf>
    <xf numFmtId="0" fontId="4" fillId="34" borderId="18" xfId="0" applyFont="1" applyFill="1" applyBorder="1" applyAlignment="1">
      <alignment/>
    </xf>
    <xf numFmtId="0" fontId="4" fillId="34" borderId="19" xfId="0" applyFont="1" applyFill="1" applyBorder="1" applyAlignment="1">
      <alignment/>
    </xf>
    <xf numFmtId="0" fontId="0" fillId="0" borderId="0" xfId="0" applyAlignment="1" applyProtection="1">
      <alignment/>
      <protection/>
    </xf>
    <xf numFmtId="0" fontId="0" fillId="34" borderId="11" xfId="0" applyFill="1" applyBorder="1" applyAlignment="1" applyProtection="1">
      <alignment/>
      <protection/>
    </xf>
    <xf numFmtId="166" fontId="6" fillId="34" borderId="0" xfId="0" applyNumberFormat="1" applyFont="1" applyFill="1" applyBorder="1" applyAlignment="1" applyProtection="1">
      <alignment/>
      <protection/>
    </xf>
    <xf numFmtId="0" fontId="0" fillId="33" borderId="0" xfId="0" applyFill="1" applyAlignment="1" applyProtection="1">
      <alignment/>
      <protection/>
    </xf>
    <xf numFmtId="167" fontId="0" fillId="33" borderId="0" xfId="57" applyNumberFormat="1" applyFont="1" applyFill="1" applyBorder="1" applyAlignment="1" applyProtection="1">
      <alignment/>
      <protection/>
    </xf>
    <xf numFmtId="167" fontId="0" fillId="34" borderId="11" xfId="57" applyNumberFormat="1" applyFont="1" applyFill="1" applyBorder="1" applyAlignment="1" applyProtection="1">
      <alignment/>
      <protection/>
    </xf>
    <xf numFmtId="167" fontId="0" fillId="34" borderId="0" xfId="57" applyNumberFormat="1" applyFont="1" applyFill="1" applyBorder="1" applyAlignment="1" applyProtection="1">
      <alignment/>
      <protection/>
    </xf>
    <xf numFmtId="9" fontId="0" fillId="34" borderId="18" xfId="57" applyFont="1" applyFill="1" applyBorder="1" applyAlignment="1" applyProtection="1">
      <alignment/>
      <protection/>
    </xf>
    <xf numFmtId="0" fontId="0" fillId="33" borderId="0" xfId="0" applyFill="1" applyBorder="1" applyAlignment="1" applyProtection="1">
      <alignment/>
      <protection/>
    </xf>
    <xf numFmtId="164" fontId="0" fillId="33" borderId="0" xfId="42" applyNumberFormat="1" applyFont="1" applyFill="1" applyBorder="1" applyAlignment="1" applyProtection="1">
      <alignment/>
      <protection/>
    </xf>
    <xf numFmtId="167" fontId="0" fillId="33" borderId="0" xfId="0" applyNumberFormat="1" applyFill="1" applyBorder="1" applyAlignment="1" applyProtection="1">
      <alignment/>
      <protection/>
    </xf>
    <xf numFmtId="164" fontId="5" fillId="33" borderId="0" xfId="0" applyNumberFormat="1" applyFont="1" applyFill="1" applyBorder="1" applyAlignment="1" applyProtection="1">
      <alignment/>
      <protection/>
    </xf>
    <xf numFmtId="0" fontId="14" fillId="34" borderId="0" xfId="0" applyFont="1" applyFill="1" applyBorder="1" applyAlignment="1" applyProtection="1">
      <alignment horizontal="center" wrapText="1"/>
      <protection/>
    </xf>
    <xf numFmtId="0" fontId="0" fillId="34" borderId="12" xfId="0" applyFill="1" applyBorder="1" applyAlignment="1" applyProtection="1">
      <alignment/>
      <protection/>
    </xf>
    <xf numFmtId="164" fontId="2" fillId="34" borderId="14" xfId="42" applyNumberFormat="1" applyFont="1" applyFill="1" applyBorder="1" applyAlignment="1" applyProtection="1">
      <alignment/>
      <protection/>
    </xf>
    <xf numFmtId="164" fontId="5" fillId="34" borderId="14" xfId="42" applyNumberFormat="1" applyFont="1" applyFill="1" applyBorder="1" applyAlignment="1" applyProtection="1">
      <alignment/>
      <protection/>
    </xf>
    <xf numFmtId="164" fontId="12" fillId="34" borderId="14" xfId="42" applyNumberFormat="1" applyFont="1" applyFill="1" applyBorder="1" applyAlignment="1" applyProtection="1">
      <alignment vertical="top"/>
      <protection/>
    </xf>
    <xf numFmtId="7" fontId="12" fillId="34" borderId="14" xfId="44" applyNumberFormat="1" applyFont="1" applyFill="1" applyBorder="1" applyAlignment="1" applyProtection="1">
      <alignment/>
      <protection/>
    </xf>
    <xf numFmtId="166" fontId="9" fillId="34" borderId="14" xfId="0" applyNumberFormat="1" applyFont="1" applyFill="1" applyBorder="1" applyAlignment="1" applyProtection="1">
      <alignment/>
      <protection/>
    </xf>
    <xf numFmtId="166" fontId="5" fillId="34" borderId="14" xfId="0" applyNumberFormat="1" applyFont="1" applyFill="1" applyBorder="1" applyAlignment="1" applyProtection="1">
      <alignment/>
      <protection/>
    </xf>
    <xf numFmtId="166" fontId="0" fillId="34" borderId="14" xfId="0" applyNumberFormat="1" applyFill="1" applyBorder="1" applyAlignment="1" applyProtection="1">
      <alignment/>
      <protection/>
    </xf>
    <xf numFmtId="166" fontId="6" fillId="34" borderId="14" xfId="0" applyNumberFormat="1" applyFont="1" applyFill="1" applyBorder="1" applyAlignment="1" applyProtection="1">
      <alignment/>
      <protection/>
    </xf>
    <xf numFmtId="166" fontId="4" fillId="34" borderId="19" xfId="0" applyNumberFormat="1" applyFont="1" applyFill="1" applyBorder="1" applyAlignment="1" applyProtection="1">
      <alignment/>
      <protection/>
    </xf>
    <xf numFmtId="0" fontId="0" fillId="0" borderId="13" xfId="0" applyFill="1" applyBorder="1" applyAlignment="1">
      <alignment/>
    </xf>
    <xf numFmtId="0" fontId="4" fillId="0" borderId="13" xfId="0" applyFont="1" applyFill="1" applyBorder="1" applyAlignment="1">
      <alignment/>
    </xf>
    <xf numFmtId="165" fontId="4" fillId="0" borderId="13" xfId="0" applyNumberFormat="1" applyFont="1" applyFill="1" applyBorder="1" applyAlignment="1">
      <alignment/>
    </xf>
    <xf numFmtId="0" fontId="5" fillId="0" borderId="13" xfId="0" applyFont="1" applyFill="1" applyBorder="1" applyAlignment="1">
      <alignment/>
    </xf>
    <xf numFmtId="0" fontId="14" fillId="34" borderId="50" xfId="0" applyFont="1" applyFill="1" applyBorder="1" applyAlignment="1">
      <alignment horizontal="center" wrapText="1"/>
    </xf>
    <xf numFmtId="167" fontId="0" fillId="34" borderId="51" xfId="57" applyNumberFormat="1" applyFont="1" applyFill="1" applyBorder="1" applyAlignment="1">
      <alignment horizontal="right"/>
    </xf>
    <xf numFmtId="164" fontId="4" fillId="34" borderId="52" xfId="42" applyNumberFormat="1" applyFont="1" applyFill="1" applyBorder="1" applyAlignment="1">
      <alignment/>
    </xf>
    <xf numFmtId="167" fontId="4" fillId="34" borderId="53" xfId="0" applyNumberFormat="1" applyFont="1" applyFill="1" applyBorder="1" applyAlignment="1">
      <alignment horizontal="right"/>
    </xf>
    <xf numFmtId="167" fontId="4" fillId="34" borderId="54" xfId="0" applyNumberFormat="1" applyFont="1" applyFill="1" applyBorder="1" applyAlignment="1">
      <alignment horizontal="right"/>
    </xf>
    <xf numFmtId="0" fontId="4" fillId="33" borderId="0" xfId="0" applyFont="1" applyFill="1" applyAlignment="1" applyProtection="1">
      <alignment/>
      <protection/>
    </xf>
    <xf numFmtId="0" fontId="0" fillId="34" borderId="0" xfId="0" applyFill="1" applyBorder="1" applyAlignment="1" applyProtection="1">
      <alignment/>
      <protection/>
    </xf>
    <xf numFmtId="164" fontId="0" fillId="34" borderId="18" xfId="42" applyNumberFormat="1" applyFont="1" applyFill="1" applyBorder="1" applyAlignment="1" applyProtection="1">
      <alignment/>
      <protection/>
    </xf>
    <xf numFmtId="43" fontId="2" fillId="34" borderId="0" xfId="42" applyNumberFormat="1" applyFont="1" applyFill="1" applyBorder="1" applyAlignment="1" applyProtection="1">
      <alignment/>
      <protection/>
    </xf>
    <xf numFmtId="0" fontId="14" fillId="34" borderId="55" xfId="0" applyFont="1" applyFill="1" applyBorder="1" applyAlignment="1">
      <alignment horizontal="center" wrapText="1"/>
    </xf>
    <xf numFmtId="164" fontId="0" fillId="34" borderId="55" xfId="42" applyNumberFormat="1" applyFont="1" applyFill="1" applyBorder="1" applyAlignment="1">
      <alignment/>
    </xf>
    <xf numFmtId="164" fontId="0" fillId="34" borderId="56" xfId="42" applyNumberFormat="1" applyFont="1" applyFill="1" applyBorder="1" applyAlignment="1">
      <alignment/>
    </xf>
    <xf numFmtId="43" fontId="2" fillId="34" borderId="57" xfId="42" applyNumberFormat="1" applyFont="1" applyFill="1" applyBorder="1" applyAlignment="1" applyProtection="1">
      <alignment/>
      <protection/>
    </xf>
    <xf numFmtId="9" fontId="0" fillId="34" borderId="58" xfId="57" applyFont="1" applyFill="1" applyBorder="1" applyAlignment="1">
      <alignment/>
    </xf>
    <xf numFmtId="164" fontId="0" fillId="34" borderId="11" xfId="42" applyNumberFormat="1" applyFont="1" applyFill="1" applyBorder="1" applyAlignment="1">
      <alignment/>
    </xf>
    <xf numFmtId="164" fontId="4" fillId="34" borderId="59" xfId="42" applyNumberFormat="1" applyFont="1" applyFill="1" applyBorder="1" applyAlignment="1">
      <alignment/>
    </xf>
    <xf numFmtId="9" fontId="0" fillId="34" borderId="0" xfId="57" applyFont="1" applyFill="1" applyBorder="1" applyAlignment="1" applyProtection="1">
      <alignment/>
      <protection/>
    </xf>
    <xf numFmtId="166" fontId="6" fillId="34" borderId="15" xfId="0" applyNumberFormat="1" applyFont="1" applyFill="1" applyBorder="1" applyAlignment="1">
      <alignment/>
    </xf>
    <xf numFmtId="0" fontId="2" fillId="34" borderId="0" xfId="0" applyFont="1" applyFill="1" applyBorder="1" applyAlignment="1">
      <alignment horizontal="right" wrapText="1" indent="1"/>
    </xf>
    <xf numFmtId="0" fontId="0" fillId="34" borderId="0" xfId="0" applyFill="1" applyBorder="1" applyAlignment="1">
      <alignment horizontal="left" vertical="top" wrapText="1" indent="4"/>
    </xf>
    <xf numFmtId="44" fontId="2" fillId="37" borderId="0" xfId="0" applyNumberFormat="1" applyFont="1" applyFill="1" applyBorder="1" applyAlignment="1">
      <alignment/>
    </xf>
    <xf numFmtId="0" fontId="0" fillId="34" borderId="10" xfId="0" applyFill="1" applyBorder="1" applyAlignment="1" applyProtection="1">
      <alignment/>
      <protection/>
    </xf>
    <xf numFmtId="0" fontId="0" fillId="0" borderId="0" xfId="0" applyFill="1" applyBorder="1" applyAlignment="1" applyProtection="1">
      <alignment/>
      <protection/>
    </xf>
    <xf numFmtId="0" fontId="0" fillId="34" borderId="13" xfId="0" applyFill="1" applyBorder="1" applyAlignment="1" applyProtection="1">
      <alignment/>
      <protection/>
    </xf>
    <xf numFmtId="0" fontId="3" fillId="34" borderId="0" xfId="0" applyFont="1" applyFill="1" applyBorder="1" applyAlignment="1" applyProtection="1">
      <alignment horizontal="left"/>
      <protection/>
    </xf>
    <xf numFmtId="0" fontId="0" fillId="34" borderId="14" xfId="0" applyFill="1" applyBorder="1" applyAlignment="1" applyProtection="1">
      <alignment/>
      <protection/>
    </xf>
    <xf numFmtId="0" fontId="12" fillId="34" borderId="0" xfId="0" applyFont="1" applyFill="1" applyBorder="1" applyAlignment="1" applyProtection="1">
      <alignment horizontal="right"/>
      <protection/>
    </xf>
    <xf numFmtId="0" fontId="12" fillId="34" borderId="0" xfId="0" applyFont="1" applyFill="1" applyBorder="1" applyAlignment="1" applyProtection="1">
      <alignment horizontal="right" indent="1"/>
      <protection/>
    </xf>
    <xf numFmtId="7" fontId="6" fillId="34" borderId="0" xfId="44" applyNumberFormat="1" applyFont="1" applyFill="1" applyBorder="1" applyAlignment="1" applyProtection="1">
      <alignment/>
      <protection/>
    </xf>
    <xf numFmtId="0" fontId="12" fillId="34" borderId="14" xfId="0" applyFont="1" applyFill="1" applyBorder="1" applyAlignment="1" applyProtection="1">
      <alignment horizontal="right"/>
      <protection/>
    </xf>
    <xf numFmtId="0" fontId="28" fillId="34" borderId="0" xfId="0" applyFont="1" applyFill="1" applyBorder="1" applyAlignment="1" applyProtection="1">
      <alignment/>
      <protection/>
    </xf>
    <xf numFmtId="0" fontId="12" fillId="34" borderId="15" xfId="0" applyFont="1" applyFill="1" applyBorder="1" applyAlignment="1" applyProtection="1">
      <alignment horizontal="right"/>
      <protection/>
    </xf>
    <xf numFmtId="0" fontId="12" fillId="34" borderId="15" xfId="0" applyFont="1" applyFill="1" applyBorder="1" applyAlignment="1" applyProtection="1">
      <alignment horizontal="right" indent="1"/>
      <protection/>
    </xf>
    <xf numFmtId="7" fontId="6" fillId="34" borderId="15" xfId="44" applyNumberFormat="1" applyFont="1" applyFill="1" applyBorder="1" applyAlignment="1" applyProtection="1">
      <alignment/>
      <protection/>
    </xf>
    <xf numFmtId="0" fontId="2" fillId="34" borderId="60" xfId="0" applyFont="1" applyFill="1" applyBorder="1" applyAlignment="1" applyProtection="1">
      <alignment horizontal="right" wrapText="1"/>
      <protection/>
    </xf>
    <xf numFmtId="0" fontId="2" fillId="34" borderId="60" xfId="0" applyFont="1" applyFill="1" applyBorder="1" applyAlignment="1" applyProtection="1">
      <alignment horizontal="right" wrapText="1" indent="1"/>
      <protection/>
    </xf>
    <xf numFmtId="41" fontId="8" fillId="37" borderId="61" xfId="44" applyNumberFormat="1" applyFont="1" applyFill="1" applyBorder="1" applyAlignment="1" applyProtection="1">
      <alignment horizontal="right"/>
      <protection/>
    </xf>
    <xf numFmtId="0" fontId="2" fillId="34" borderId="14" xfId="0" applyFont="1" applyFill="1" applyBorder="1" applyAlignment="1" applyProtection="1">
      <alignment horizontal="right"/>
      <protection/>
    </xf>
    <xf numFmtId="0" fontId="0" fillId="34" borderId="17" xfId="0" applyFill="1" applyBorder="1" applyAlignment="1" applyProtection="1">
      <alignment/>
      <protection/>
    </xf>
    <xf numFmtId="0" fontId="0" fillId="34" borderId="18" xfId="0" applyFill="1" applyBorder="1" applyAlignment="1" applyProtection="1">
      <alignment/>
      <protection/>
    </xf>
    <xf numFmtId="0" fontId="0" fillId="34" borderId="19" xfId="0" applyFill="1" applyBorder="1" applyAlignment="1" applyProtection="1">
      <alignment/>
      <protection/>
    </xf>
    <xf numFmtId="166" fontId="0" fillId="34" borderId="12" xfId="44" applyNumberFormat="1" applyFont="1" applyFill="1" applyBorder="1" applyAlignment="1" applyProtection="1">
      <alignment/>
      <protection/>
    </xf>
    <xf numFmtId="166" fontId="0" fillId="34" borderId="14" xfId="44" applyNumberFormat="1" applyFont="1" applyFill="1" applyBorder="1" applyAlignment="1" applyProtection="1">
      <alignment/>
      <protection/>
    </xf>
    <xf numFmtId="44" fontId="12" fillId="34" borderId="15" xfId="44" applyFont="1" applyFill="1" applyBorder="1" applyAlignment="1" applyProtection="1">
      <alignment/>
      <protection/>
    </xf>
    <xf numFmtId="44" fontId="7" fillId="34" borderId="14" xfId="44" applyFont="1" applyFill="1" applyBorder="1" applyAlignment="1" applyProtection="1">
      <alignment/>
      <protection/>
    </xf>
    <xf numFmtId="168" fontId="13" fillId="34" borderId="0" xfId="42" applyNumberFormat="1" applyFont="1" applyFill="1" applyBorder="1" applyAlignment="1" applyProtection="1">
      <alignment/>
      <protection/>
    </xf>
    <xf numFmtId="44" fontId="12" fillId="34" borderId="0" xfId="44" applyFont="1" applyFill="1" applyBorder="1" applyAlignment="1" applyProtection="1">
      <alignment/>
      <protection/>
    </xf>
    <xf numFmtId="0" fontId="12" fillId="34" borderId="15" xfId="0" applyFont="1" applyFill="1" applyBorder="1" applyAlignment="1" applyProtection="1">
      <alignment horizontal="right" wrapText="1"/>
      <protection/>
    </xf>
    <xf numFmtId="166" fontId="13" fillId="34" borderId="15" xfId="44" applyNumberFormat="1" applyFont="1" applyFill="1" applyBorder="1" applyAlignment="1" applyProtection="1">
      <alignment/>
      <protection/>
    </xf>
    <xf numFmtId="44" fontId="4" fillId="34" borderId="14" xfId="44" applyFont="1" applyFill="1" applyBorder="1" applyAlignment="1" applyProtection="1">
      <alignment/>
      <protection/>
    </xf>
    <xf numFmtId="44" fontId="8" fillId="37" borderId="61" xfId="44" applyNumberFormat="1" applyFont="1" applyFill="1" applyBorder="1" applyAlignment="1" applyProtection="1">
      <alignment horizontal="right"/>
      <protection/>
    </xf>
    <xf numFmtId="166" fontId="13" fillId="34" borderId="0" xfId="44" applyNumberFormat="1" applyFont="1" applyFill="1" applyBorder="1" applyAlignment="1" applyProtection="1">
      <alignment/>
      <protection/>
    </xf>
    <xf numFmtId="0" fontId="4" fillId="34" borderId="18" xfId="0" applyFont="1" applyFill="1" applyBorder="1" applyAlignment="1" applyProtection="1">
      <alignment horizontal="left"/>
      <protection/>
    </xf>
    <xf numFmtId="167" fontId="0" fillId="34" borderId="18" xfId="57" applyNumberFormat="1" applyFont="1" applyFill="1" applyBorder="1" applyAlignment="1" applyProtection="1">
      <alignment/>
      <protection/>
    </xf>
    <xf numFmtId="44" fontId="4" fillId="34" borderId="19" xfId="44" applyFont="1" applyFill="1" applyBorder="1" applyAlignment="1" applyProtection="1">
      <alignment/>
      <protection/>
    </xf>
    <xf numFmtId="0" fontId="12" fillId="34" borderId="0" xfId="0" applyFont="1" applyFill="1" applyBorder="1" applyAlignment="1" applyProtection="1">
      <alignment horizontal="right" wrapText="1"/>
      <protection/>
    </xf>
    <xf numFmtId="0" fontId="2" fillId="34" borderId="0" xfId="0" applyFont="1" applyFill="1" applyBorder="1" applyAlignment="1">
      <alignment horizontal="left" wrapText="1"/>
    </xf>
    <xf numFmtId="0" fontId="0" fillId="0" borderId="0" xfId="0" applyAlignment="1">
      <alignment horizontal="left"/>
    </xf>
    <xf numFmtId="0" fontId="2" fillId="34" borderId="0" xfId="0" applyFont="1" applyFill="1" applyBorder="1" applyAlignment="1">
      <alignment horizontal="left"/>
    </xf>
    <xf numFmtId="0" fontId="0" fillId="0" borderId="0" xfId="0" applyBorder="1" applyAlignment="1">
      <alignment horizontal="left"/>
    </xf>
    <xf numFmtId="0" fontId="2" fillId="0" borderId="0" xfId="0" applyFont="1" applyAlignment="1">
      <alignment wrapText="1"/>
    </xf>
    <xf numFmtId="0" fontId="0" fillId="0" borderId="0" xfId="0" applyAlignment="1">
      <alignment wrapText="1"/>
    </xf>
    <xf numFmtId="0" fontId="0" fillId="34" borderId="0" xfId="0" applyFill="1" applyBorder="1" applyAlignment="1">
      <alignment vertical="top" wrapText="1"/>
    </xf>
    <xf numFmtId="0" fontId="0" fillId="0" borderId="0" xfId="0" applyAlignment="1">
      <alignment vertical="top" wrapText="1"/>
    </xf>
    <xf numFmtId="0" fontId="0" fillId="34" borderId="0" xfId="0" applyFill="1" applyBorder="1" applyAlignment="1">
      <alignment horizontal="left"/>
    </xf>
    <xf numFmtId="0" fontId="0" fillId="0" borderId="0" xfId="0" applyAlignment="1">
      <alignment/>
    </xf>
    <xf numFmtId="0" fontId="2" fillId="37" borderId="0" xfId="0" applyFont="1" applyFill="1" applyBorder="1" applyAlignment="1">
      <alignment/>
    </xf>
    <xf numFmtId="0" fontId="15" fillId="36" borderId="62" xfId="0" applyFont="1" applyFill="1" applyBorder="1" applyAlignment="1">
      <alignment horizontal="right" vertical="center"/>
    </xf>
    <xf numFmtId="0" fontId="0" fillId="0" borderId="63" xfId="0" applyBorder="1" applyAlignment="1">
      <alignment horizontal="right" vertical="center"/>
    </xf>
    <xf numFmtId="0" fontId="0" fillId="0" borderId="64" xfId="0" applyBorder="1" applyAlignment="1">
      <alignment horizontal="right" vertical="center"/>
    </xf>
    <xf numFmtId="0" fontId="2" fillId="34" borderId="0" xfId="0" applyFont="1" applyFill="1" applyBorder="1" applyAlignment="1">
      <alignment horizontal="center" wrapText="1"/>
    </xf>
    <xf numFmtId="168" fontId="2" fillId="35" borderId="38" xfId="42" applyNumberFormat="1" applyFont="1" applyFill="1" applyBorder="1" applyAlignment="1" applyProtection="1">
      <alignment/>
      <protection locked="0"/>
    </xf>
    <xf numFmtId="168" fontId="2" fillId="35" borderId="65" xfId="42" applyNumberFormat="1"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542925</xdr:colOff>
      <xdr:row>4</xdr:row>
      <xdr:rowOff>47625</xdr:rowOff>
    </xdr:from>
    <xdr:to>
      <xdr:col>13</xdr:col>
      <xdr:colOff>152400</xdr:colOff>
      <xdr:row>17</xdr:row>
      <xdr:rowOff>19050</xdr:rowOff>
    </xdr:to>
    <xdr:pic>
      <xdr:nvPicPr>
        <xdr:cNvPr id="1" name="Picture 4"/>
        <xdr:cNvPicPr preferRelativeResize="1">
          <a:picLocks noChangeAspect="1"/>
        </xdr:cNvPicPr>
      </xdr:nvPicPr>
      <xdr:blipFill>
        <a:blip r:embed="rId1"/>
        <a:stretch>
          <a:fillRect/>
        </a:stretch>
      </xdr:blipFill>
      <xdr:spPr>
        <a:xfrm>
          <a:off x="3886200" y="962025"/>
          <a:ext cx="5095875" cy="2447925"/>
        </a:xfrm>
        <a:prstGeom prst="rect">
          <a:avLst/>
        </a:prstGeom>
        <a:noFill/>
        <a:ln w="9525" cmpd="sng">
          <a:noFill/>
        </a:ln>
      </xdr:spPr>
    </xdr:pic>
    <xdr:clientData/>
  </xdr:twoCellAnchor>
  <xdr:twoCellAnchor editAs="oneCell">
    <xdr:from>
      <xdr:col>4</xdr:col>
      <xdr:colOff>238125</xdr:colOff>
      <xdr:row>22</xdr:row>
      <xdr:rowOff>123825</xdr:rowOff>
    </xdr:from>
    <xdr:to>
      <xdr:col>13</xdr:col>
      <xdr:colOff>171450</xdr:colOff>
      <xdr:row>30</xdr:row>
      <xdr:rowOff>66675</xdr:rowOff>
    </xdr:to>
    <xdr:pic>
      <xdr:nvPicPr>
        <xdr:cNvPr id="2" name="Picture 5"/>
        <xdr:cNvPicPr preferRelativeResize="1">
          <a:picLocks noChangeAspect="1"/>
        </xdr:cNvPicPr>
      </xdr:nvPicPr>
      <xdr:blipFill>
        <a:blip r:embed="rId2"/>
        <a:stretch>
          <a:fillRect/>
        </a:stretch>
      </xdr:blipFill>
      <xdr:spPr>
        <a:xfrm>
          <a:off x="3581400" y="4362450"/>
          <a:ext cx="5419725" cy="1971675"/>
        </a:xfrm>
        <a:prstGeom prst="rect">
          <a:avLst/>
        </a:prstGeom>
        <a:noFill/>
        <a:ln w="9525" cmpd="sng">
          <a:noFill/>
        </a:ln>
      </xdr:spPr>
    </xdr:pic>
    <xdr:clientData/>
  </xdr:twoCellAnchor>
  <xdr:twoCellAnchor editAs="oneCell">
    <xdr:from>
      <xdr:col>4</xdr:col>
      <xdr:colOff>228600</xdr:colOff>
      <xdr:row>33</xdr:row>
      <xdr:rowOff>0</xdr:rowOff>
    </xdr:from>
    <xdr:to>
      <xdr:col>13</xdr:col>
      <xdr:colOff>228600</xdr:colOff>
      <xdr:row>38</xdr:row>
      <xdr:rowOff>161925</xdr:rowOff>
    </xdr:to>
    <xdr:pic>
      <xdr:nvPicPr>
        <xdr:cNvPr id="3" name="Picture 7"/>
        <xdr:cNvPicPr preferRelativeResize="1">
          <a:picLocks noChangeAspect="1"/>
        </xdr:cNvPicPr>
      </xdr:nvPicPr>
      <xdr:blipFill>
        <a:blip r:embed="rId3"/>
        <a:stretch>
          <a:fillRect/>
        </a:stretch>
      </xdr:blipFill>
      <xdr:spPr>
        <a:xfrm>
          <a:off x="3571875" y="6838950"/>
          <a:ext cx="54864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49</xdr:row>
      <xdr:rowOff>0</xdr:rowOff>
    </xdr:from>
    <xdr:ext cx="95250" cy="209550"/>
    <xdr:sp fLocksText="0">
      <xdr:nvSpPr>
        <xdr:cNvPr id="1" name="Text Box 42"/>
        <xdr:cNvSpPr txBox="1">
          <a:spLocks noChangeArrowheads="1"/>
        </xdr:cNvSpPr>
      </xdr:nvSpPr>
      <xdr:spPr>
        <a:xfrm>
          <a:off x="7696200" y="996315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10</xdr:col>
      <xdr:colOff>352425</xdr:colOff>
      <xdr:row>36</xdr:row>
      <xdr:rowOff>47625</xdr:rowOff>
    </xdr:from>
    <xdr:to>
      <xdr:col>20</xdr:col>
      <xdr:colOff>66675</xdr:colOff>
      <xdr:row>48</xdr:row>
      <xdr:rowOff>19050</xdr:rowOff>
    </xdr:to>
    <xdr:pic>
      <xdr:nvPicPr>
        <xdr:cNvPr id="2" name="Picture 4"/>
        <xdr:cNvPicPr preferRelativeResize="1">
          <a:picLocks noChangeAspect="1"/>
        </xdr:cNvPicPr>
      </xdr:nvPicPr>
      <xdr:blipFill>
        <a:blip r:embed="rId1"/>
        <a:stretch>
          <a:fillRect/>
        </a:stretch>
      </xdr:blipFill>
      <xdr:spPr>
        <a:xfrm>
          <a:off x="7543800" y="7343775"/>
          <a:ext cx="5095875" cy="2447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1</xdr:row>
      <xdr:rowOff>0</xdr:rowOff>
    </xdr:from>
    <xdr:to>
      <xdr:col>17</xdr:col>
      <xdr:colOff>190500</xdr:colOff>
      <xdr:row>12</xdr:row>
      <xdr:rowOff>28575</xdr:rowOff>
    </xdr:to>
    <xdr:pic>
      <xdr:nvPicPr>
        <xdr:cNvPr id="1" name="Picture 3"/>
        <xdr:cNvPicPr preferRelativeResize="1">
          <a:picLocks noChangeAspect="1"/>
        </xdr:cNvPicPr>
      </xdr:nvPicPr>
      <xdr:blipFill>
        <a:blip r:embed="rId1"/>
        <a:stretch>
          <a:fillRect/>
        </a:stretch>
      </xdr:blipFill>
      <xdr:spPr>
        <a:xfrm>
          <a:off x="4295775" y="200025"/>
          <a:ext cx="5095875" cy="2638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276225</xdr:colOff>
      <xdr:row>0</xdr:row>
      <xdr:rowOff>0</xdr:rowOff>
    </xdr:from>
    <xdr:ext cx="95250" cy="209550"/>
    <xdr:sp fLocksText="0">
      <xdr:nvSpPr>
        <xdr:cNvPr id="1" name="Text Box 42"/>
        <xdr:cNvSpPr txBox="1">
          <a:spLocks noChangeArrowheads="1"/>
        </xdr:cNvSpPr>
      </xdr:nvSpPr>
      <xdr:spPr>
        <a:xfrm>
          <a:off x="4162425" y="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276225</xdr:colOff>
      <xdr:row>26</xdr:row>
      <xdr:rowOff>0</xdr:rowOff>
    </xdr:from>
    <xdr:ext cx="95250" cy="209550"/>
    <xdr:sp fLocksText="0">
      <xdr:nvSpPr>
        <xdr:cNvPr id="2" name="Text Box 42"/>
        <xdr:cNvSpPr txBox="1">
          <a:spLocks noChangeArrowheads="1"/>
        </xdr:cNvSpPr>
      </xdr:nvSpPr>
      <xdr:spPr>
        <a:xfrm>
          <a:off x="4162425" y="586740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276225</xdr:colOff>
      <xdr:row>6</xdr:row>
      <xdr:rowOff>0</xdr:rowOff>
    </xdr:from>
    <xdr:ext cx="95250" cy="209550"/>
    <xdr:sp fLocksText="0">
      <xdr:nvSpPr>
        <xdr:cNvPr id="3" name="Text Box 42"/>
        <xdr:cNvSpPr txBox="1">
          <a:spLocks noChangeArrowheads="1"/>
        </xdr:cNvSpPr>
      </xdr:nvSpPr>
      <xdr:spPr>
        <a:xfrm>
          <a:off x="4162425" y="11525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266700</xdr:colOff>
      <xdr:row>1</xdr:row>
      <xdr:rowOff>0</xdr:rowOff>
    </xdr:from>
    <xdr:to>
      <xdr:col>15</xdr:col>
      <xdr:colOff>200025</xdr:colOff>
      <xdr:row>9</xdr:row>
      <xdr:rowOff>85725</xdr:rowOff>
    </xdr:to>
    <xdr:pic>
      <xdr:nvPicPr>
        <xdr:cNvPr id="4" name="Picture 7"/>
        <xdr:cNvPicPr preferRelativeResize="1">
          <a:picLocks noChangeAspect="1"/>
        </xdr:cNvPicPr>
      </xdr:nvPicPr>
      <xdr:blipFill>
        <a:blip r:embed="rId1"/>
        <a:stretch>
          <a:fillRect/>
        </a:stretch>
      </xdr:blipFill>
      <xdr:spPr>
        <a:xfrm>
          <a:off x="5010150" y="200025"/>
          <a:ext cx="5419725" cy="1971675"/>
        </a:xfrm>
        <a:prstGeom prst="rect">
          <a:avLst/>
        </a:prstGeom>
        <a:noFill/>
        <a:ln w="9525" cmpd="sng">
          <a:noFill/>
        </a:ln>
      </xdr:spPr>
    </xdr:pic>
    <xdr:clientData/>
  </xdr:twoCellAnchor>
  <xdr:twoCellAnchor editAs="oneCell">
    <xdr:from>
      <xdr:col>6</xdr:col>
      <xdr:colOff>333375</xdr:colOff>
      <xdr:row>13</xdr:row>
      <xdr:rowOff>9525</xdr:rowOff>
    </xdr:from>
    <xdr:to>
      <xdr:col>15</xdr:col>
      <xdr:colOff>333375</xdr:colOff>
      <xdr:row>17</xdr:row>
      <xdr:rowOff>361950</xdr:rowOff>
    </xdr:to>
    <xdr:pic>
      <xdr:nvPicPr>
        <xdr:cNvPr id="5" name="Picture 6"/>
        <xdr:cNvPicPr preferRelativeResize="1">
          <a:picLocks noChangeAspect="1"/>
        </xdr:cNvPicPr>
      </xdr:nvPicPr>
      <xdr:blipFill>
        <a:blip r:embed="rId2"/>
        <a:stretch>
          <a:fillRect/>
        </a:stretch>
      </xdr:blipFill>
      <xdr:spPr>
        <a:xfrm>
          <a:off x="5076825" y="2886075"/>
          <a:ext cx="54864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G41"/>
  <sheetViews>
    <sheetView showGridLines="0" tabSelected="1" zoomScalePageLayoutView="0" workbookViewId="0" topLeftCell="A1">
      <selection activeCell="A120" sqref="A120"/>
    </sheetView>
  </sheetViews>
  <sheetFormatPr defaultColWidth="9.140625" defaultRowHeight="15"/>
  <cols>
    <col min="1" max="1" width="2.7109375" style="0" customWidth="1"/>
    <col min="2" max="2" width="5.140625" style="0" customWidth="1"/>
    <col min="3" max="3" width="7.8515625" style="0" customWidth="1"/>
    <col min="4" max="4" width="99.57421875" style="0" customWidth="1"/>
    <col min="5" max="5" width="5.140625" style="0" customWidth="1"/>
    <col min="6" max="6" width="3.421875" style="0" customWidth="1"/>
  </cols>
  <sheetData>
    <row r="1" ht="9" customHeight="1"/>
    <row r="2" spans="2:5" ht="33" customHeight="1">
      <c r="B2" s="312" t="s">
        <v>192</v>
      </c>
      <c r="C2" s="313"/>
      <c r="D2" s="313"/>
      <c r="E2" s="313"/>
    </row>
    <row r="3" ht="15.75" thickBot="1"/>
    <row r="4" spans="2:5" ht="15">
      <c r="B4" s="27"/>
      <c r="C4" s="28"/>
      <c r="D4" s="28"/>
      <c r="E4" s="29"/>
    </row>
    <row r="5" spans="2:5" ht="26.25" customHeight="1">
      <c r="B5" s="34"/>
      <c r="C5" s="308" t="s">
        <v>271</v>
      </c>
      <c r="D5" s="309"/>
      <c r="E5" s="128"/>
    </row>
    <row r="6" spans="2:5" ht="12.75" customHeight="1">
      <c r="B6" s="34"/>
      <c r="C6" s="131"/>
      <c r="D6" s="131"/>
      <c r="E6" s="128"/>
    </row>
    <row r="7" spans="2:5" ht="15">
      <c r="B7" s="34"/>
      <c r="C7" s="166" t="s">
        <v>180</v>
      </c>
      <c r="D7" s="167" t="s">
        <v>181</v>
      </c>
      <c r="E7" s="129"/>
    </row>
    <row r="8" spans="2:5" ht="39.75" customHeight="1">
      <c r="B8" s="34"/>
      <c r="C8" s="168" t="s">
        <v>182</v>
      </c>
      <c r="D8" s="169" t="s">
        <v>257</v>
      </c>
      <c r="E8" s="129"/>
    </row>
    <row r="9" spans="2:5" ht="24.75" customHeight="1">
      <c r="B9" s="34"/>
      <c r="C9" s="170" t="s">
        <v>183</v>
      </c>
      <c r="D9" s="171" t="s">
        <v>193</v>
      </c>
      <c r="E9" s="129"/>
    </row>
    <row r="10" spans="2:5" ht="15.75" thickBot="1">
      <c r="B10" s="50"/>
      <c r="C10" s="67"/>
      <c r="D10" s="67"/>
      <c r="E10" s="130"/>
    </row>
    <row r="11" ht="15.75" thickBot="1"/>
    <row r="12" spans="2:5" ht="15">
      <c r="B12" s="27"/>
      <c r="C12" s="28"/>
      <c r="D12" s="28"/>
      <c r="E12" s="29"/>
    </row>
    <row r="13" spans="2:5" ht="15">
      <c r="B13" s="34"/>
      <c r="C13" s="45"/>
      <c r="D13" s="45"/>
      <c r="E13" s="43"/>
    </row>
    <row r="14" spans="2:5" ht="15">
      <c r="B14" s="34"/>
      <c r="C14" s="310" t="s">
        <v>187</v>
      </c>
      <c r="D14" s="311"/>
      <c r="E14" s="128"/>
    </row>
    <row r="15" spans="2:5" ht="9.75" customHeight="1">
      <c r="B15" s="34"/>
      <c r="C15" s="218"/>
      <c r="D15" s="219"/>
      <c r="E15" s="128"/>
    </row>
    <row r="16" spans="2:7" ht="115.5" customHeight="1">
      <c r="B16" s="34"/>
      <c r="C16" s="314" t="s">
        <v>265</v>
      </c>
      <c r="D16" s="315"/>
      <c r="E16" s="43"/>
      <c r="G16" s="142"/>
    </row>
    <row r="17" spans="2:5" ht="307.5" customHeight="1">
      <c r="B17" s="34"/>
      <c r="C17" s="314" t="s">
        <v>255</v>
      </c>
      <c r="D17" s="314"/>
      <c r="E17" s="43"/>
    </row>
    <row r="18" spans="2:5" ht="15.75" thickBot="1">
      <c r="B18" s="50"/>
      <c r="C18" s="67"/>
      <c r="D18" s="67"/>
      <c r="E18" s="130"/>
    </row>
    <row r="19" ht="15.75" thickBot="1"/>
    <row r="20" spans="2:5" ht="14.25" customHeight="1">
      <c r="B20" s="27"/>
      <c r="C20" s="28"/>
      <c r="D20" s="28"/>
      <c r="E20" s="29"/>
    </row>
    <row r="21" spans="2:5" ht="16.5" customHeight="1">
      <c r="B21" s="34"/>
      <c r="C21" s="310" t="s">
        <v>270</v>
      </c>
      <c r="D21" s="316"/>
      <c r="E21" s="128"/>
    </row>
    <row r="22" spans="2:5" ht="16.5" customHeight="1">
      <c r="B22" s="34"/>
      <c r="C22" s="218"/>
      <c r="D22" s="219"/>
      <c r="E22" s="128"/>
    </row>
    <row r="23" spans="2:5" ht="78.75" customHeight="1">
      <c r="B23" s="34"/>
      <c r="C23" s="314" t="s">
        <v>272</v>
      </c>
      <c r="D23" s="314"/>
      <c r="E23" s="43"/>
    </row>
    <row r="24" spans="2:5" ht="60.75" customHeight="1">
      <c r="B24" s="34"/>
      <c r="C24" s="217"/>
      <c r="D24" s="217" t="s">
        <v>280</v>
      </c>
      <c r="E24" s="43"/>
    </row>
    <row r="25" spans="2:5" ht="54" customHeight="1">
      <c r="B25" s="34"/>
      <c r="C25" s="314" t="s">
        <v>273</v>
      </c>
      <c r="D25" s="314"/>
      <c r="E25" s="43"/>
    </row>
    <row r="26" spans="2:5" ht="49.5" customHeight="1">
      <c r="B26" s="34"/>
      <c r="C26" s="45"/>
      <c r="D26" s="217" t="s">
        <v>287</v>
      </c>
      <c r="E26" s="43"/>
    </row>
    <row r="27" spans="2:5" ht="96.75" customHeight="1">
      <c r="B27" s="34"/>
      <c r="C27" s="45"/>
      <c r="D27" s="271" t="s">
        <v>274</v>
      </c>
      <c r="E27" s="43"/>
    </row>
    <row r="28" spans="2:5" ht="18" customHeight="1">
      <c r="B28" s="34"/>
      <c r="C28" s="45"/>
      <c r="D28" s="217" t="s">
        <v>275</v>
      </c>
      <c r="E28" s="43"/>
    </row>
    <row r="29" spans="2:5" ht="21" customHeight="1">
      <c r="B29" s="34"/>
      <c r="C29" s="45"/>
      <c r="D29" s="271" t="s">
        <v>276</v>
      </c>
      <c r="E29" s="43"/>
    </row>
    <row r="30" spans="2:5" ht="33.75" customHeight="1">
      <c r="B30" s="34"/>
      <c r="C30" s="45"/>
      <c r="D30" s="217" t="s">
        <v>277</v>
      </c>
      <c r="E30" s="43"/>
    </row>
    <row r="31" spans="2:5" ht="38.25" customHeight="1">
      <c r="B31" s="34"/>
      <c r="C31" s="45"/>
      <c r="D31" s="271" t="s">
        <v>278</v>
      </c>
      <c r="E31" s="43"/>
    </row>
    <row r="32" spans="2:5" ht="83.25" customHeight="1">
      <c r="B32" s="34"/>
      <c r="C32" s="45"/>
      <c r="D32" s="217" t="s">
        <v>279</v>
      </c>
      <c r="E32" s="43"/>
    </row>
    <row r="33" spans="2:5" ht="60">
      <c r="B33" s="34"/>
      <c r="C33" s="45"/>
      <c r="D33" s="271" t="s">
        <v>281</v>
      </c>
      <c r="E33" s="43"/>
    </row>
    <row r="34" spans="2:5" ht="70.5" customHeight="1">
      <c r="B34" s="34"/>
      <c r="C34" s="314" t="s">
        <v>282</v>
      </c>
      <c r="D34" s="314"/>
      <c r="E34" s="43"/>
    </row>
    <row r="35" spans="2:5" ht="63" customHeight="1">
      <c r="B35" s="34"/>
      <c r="C35" s="45"/>
      <c r="D35" s="217" t="s">
        <v>288</v>
      </c>
      <c r="E35" s="43"/>
    </row>
    <row r="36" spans="2:5" ht="54.75" customHeight="1">
      <c r="B36" s="34"/>
      <c r="C36" s="45"/>
      <c r="D36" s="271" t="s">
        <v>283</v>
      </c>
      <c r="E36" s="43"/>
    </row>
    <row r="37" spans="2:5" ht="33.75" customHeight="1">
      <c r="B37" s="34"/>
      <c r="C37" s="45"/>
      <c r="D37" s="217" t="s">
        <v>284</v>
      </c>
      <c r="E37" s="43"/>
    </row>
    <row r="38" spans="2:5" ht="69.75" customHeight="1">
      <c r="B38" s="34"/>
      <c r="C38" s="45"/>
      <c r="D38" s="271" t="s">
        <v>285</v>
      </c>
      <c r="E38" s="43"/>
    </row>
    <row r="39" spans="2:5" ht="30" customHeight="1">
      <c r="B39" s="34"/>
      <c r="C39" s="45"/>
      <c r="D39" s="217" t="s">
        <v>286</v>
      </c>
      <c r="E39" s="43"/>
    </row>
    <row r="40" spans="2:5" ht="66.75" customHeight="1">
      <c r="B40" s="34"/>
      <c r="C40" s="314" t="s">
        <v>289</v>
      </c>
      <c r="D40" s="314"/>
      <c r="E40" s="43"/>
    </row>
    <row r="41" spans="2:5" ht="15.75" thickBot="1">
      <c r="B41" s="50"/>
      <c r="C41" s="67"/>
      <c r="D41" s="67"/>
      <c r="E41" s="130"/>
    </row>
  </sheetData>
  <sheetProtection sheet="1" objects="1" scenarios="1" selectLockedCells="1"/>
  <mergeCells count="10">
    <mergeCell ref="C5:D5"/>
    <mergeCell ref="C14:D14"/>
    <mergeCell ref="B2:E2"/>
    <mergeCell ref="C16:D16"/>
    <mergeCell ref="C40:D40"/>
    <mergeCell ref="C21:D21"/>
    <mergeCell ref="C23:D23"/>
    <mergeCell ref="C25:D25"/>
    <mergeCell ref="C34:D34"/>
    <mergeCell ref="C17:D17"/>
  </mergeCells>
  <printOptions/>
  <pageMargins left="0.55" right="0.25" top="0.75" bottom="0.75" header="0.3" footer="0.3"/>
  <pageSetup fitToHeight="2" fitToWidth="1" horizontalDpi="300" verticalDpi="300" orientation="portrait" scale="73" r:id="rId1"/>
  <rowBreaks count="1" manualBreakCount="1">
    <brk id="19" max="255" man="1"/>
  </rowBreaks>
  <colBreaks count="1" manualBreakCount="1">
    <brk id="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2:O41"/>
  <sheetViews>
    <sheetView showGridLines="0" zoomScalePageLayoutView="0" workbookViewId="0" topLeftCell="A1">
      <selection activeCell="A84" sqref="A84"/>
    </sheetView>
  </sheetViews>
  <sheetFormatPr defaultColWidth="9.140625" defaultRowHeight="15"/>
  <cols>
    <col min="1" max="1" width="2.7109375" style="0" customWidth="1"/>
    <col min="2" max="2" width="2.8515625" style="0" customWidth="1"/>
    <col min="3" max="3" width="32.421875" style="0" customWidth="1"/>
    <col min="4" max="4" width="12.140625" style="0" bestFit="1" customWidth="1"/>
    <col min="14" max="14" width="6.140625" style="0" customWidth="1"/>
    <col min="15" max="15" width="3.140625" style="0" customWidth="1"/>
  </cols>
  <sheetData>
    <row r="1" ht="8.25" customHeight="1"/>
    <row r="2" spans="2:15" ht="33" customHeight="1">
      <c r="B2" s="312" t="s">
        <v>192</v>
      </c>
      <c r="C2" s="313"/>
      <c r="D2" s="313"/>
      <c r="E2" s="313"/>
      <c r="F2" s="317"/>
      <c r="G2" s="317"/>
      <c r="H2" s="317"/>
      <c r="I2" s="317"/>
      <c r="J2" s="317"/>
      <c r="K2" s="317"/>
      <c r="L2" s="317"/>
      <c r="M2" s="317"/>
      <c r="N2" s="317"/>
      <c r="O2" s="317"/>
    </row>
    <row r="3" ht="15.75" thickBot="1"/>
    <row r="4" spans="2:15" ht="15">
      <c r="B4" s="156"/>
      <c r="C4" s="157"/>
      <c r="D4" s="157"/>
      <c r="E4" s="157"/>
      <c r="F4" s="157"/>
      <c r="G4" s="157"/>
      <c r="H4" s="157"/>
      <c r="I4" s="157"/>
      <c r="J4" s="157"/>
      <c r="K4" s="157"/>
      <c r="L4" s="157"/>
      <c r="M4" s="157"/>
      <c r="N4" s="157"/>
      <c r="O4" s="158"/>
    </row>
    <row r="5" spans="2:15" ht="15">
      <c r="B5" s="159"/>
      <c r="C5" s="318" t="s">
        <v>238</v>
      </c>
      <c r="D5" s="318"/>
      <c r="E5" s="161"/>
      <c r="F5" s="161"/>
      <c r="G5" s="161"/>
      <c r="H5" s="161"/>
      <c r="I5" s="161"/>
      <c r="J5" s="161"/>
      <c r="K5" s="161"/>
      <c r="L5" s="161"/>
      <c r="M5" s="161"/>
      <c r="N5" s="161"/>
      <c r="O5" s="160"/>
    </row>
    <row r="6" spans="2:15" ht="15">
      <c r="B6" s="159"/>
      <c r="C6" s="161"/>
      <c r="D6" s="161"/>
      <c r="E6" s="161"/>
      <c r="F6" s="161"/>
      <c r="G6" s="161"/>
      <c r="H6" s="161"/>
      <c r="I6" s="161"/>
      <c r="J6" s="161"/>
      <c r="K6" s="161"/>
      <c r="L6" s="161"/>
      <c r="M6" s="161"/>
      <c r="N6" s="161"/>
      <c r="O6" s="160"/>
    </row>
    <row r="7" spans="2:15" ht="15">
      <c r="B7" s="159"/>
      <c r="C7" s="184" t="s">
        <v>236</v>
      </c>
      <c r="D7" s="173" t="s">
        <v>237</v>
      </c>
      <c r="E7" s="161"/>
      <c r="F7" s="161"/>
      <c r="G7" s="161"/>
      <c r="H7" s="161"/>
      <c r="I7" s="161"/>
      <c r="J7" s="161"/>
      <c r="K7" s="161"/>
      <c r="L7" s="161"/>
      <c r="M7" s="161"/>
      <c r="N7" s="161"/>
      <c r="O7" s="160"/>
    </row>
    <row r="8" spans="2:15" ht="15">
      <c r="B8" s="159"/>
      <c r="C8" s="185" t="str">
        <f>'3. Gate Fee Per Turn'!C21</f>
        <v>Enter Aircraft Class 1</v>
      </c>
      <c r="D8" s="182">
        <f>'3. Gate Fee Per Turn'!K21</f>
        <v>4</v>
      </c>
      <c r="E8" s="161"/>
      <c r="F8" s="161"/>
      <c r="G8" s="161"/>
      <c r="H8" s="161"/>
      <c r="I8" s="161"/>
      <c r="J8" s="161"/>
      <c r="K8" s="161"/>
      <c r="L8" s="161"/>
      <c r="M8" s="161"/>
      <c r="N8" s="161"/>
      <c r="O8" s="160"/>
    </row>
    <row r="9" spans="2:15" ht="15">
      <c r="B9" s="159"/>
      <c r="C9" s="185" t="str">
        <f>'3. Gate Fee Per Turn'!C22</f>
        <v>Enter Aircraft Class 2</v>
      </c>
      <c r="D9" s="182">
        <f>'3. Gate Fee Per Turn'!K22</f>
        <v>3</v>
      </c>
      <c r="E9" s="161"/>
      <c r="F9" s="161"/>
      <c r="G9" s="161"/>
      <c r="H9" s="161"/>
      <c r="I9" s="161"/>
      <c r="J9" s="161"/>
      <c r="K9" s="161"/>
      <c r="L9" s="161"/>
      <c r="M9" s="161"/>
      <c r="N9" s="161"/>
      <c r="O9" s="160"/>
    </row>
    <row r="10" spans="2:15" ht="15">
      <c r="B10" s="159"/>
      <c r="C10" s="185" t="str">
        <f>'3. Gate Fee Per Turn'!C23</f>
        <v>Enter Aircraft Class 3</v>
      </c>
      <c r="D10" s="182">
        <f>'3. Gate Fee Per Turn'!K23</f>
        <v>2</v>
      </c>
      <c r="E10" s="161"/>
      <c r="F10" s="161"/>
      <c r="G10" s="161"/>
      <c r="H10" s="161"/>
      <c r="I10" s="161"/>
      <c r="J10" s="161"/>
      <c r="K10" s="161"/>
      <c r="L10" s="161"/>
      <c r="M10" s="161"/>
      <c r="N10" s="161"/>
      <c r="O10" s="160"/>
    </row>
    <row r="11" spans="2:15" ht="15">
      <c r="B11" s="159"/>
      <c r="C11" s="185" t="str">
        <f>'3. Gate Fee Per Turn'!C24</f>
        <v>Enter Aircraft Class 4</v>
      </c>
      <c r="D11" s="182">
        <f>'3. Gate Fee Per Turn'!K24</f>
        <v>1</v>
      </c>
      <c r="E11" s="161"/>
      <c r="F11" s="161"/>
      <c r="G11" s="161"/>
      <c r="H11" s="161"/>
      <c r="I11" s="161"/>
      <c r="J11" s="161"/>
      <c r="K11" s="161"/>
      <c r="L11" s="161"/>
      <c r="M11" s="161"/>
      <c r="N11" s="161"/>
      <c r="O11" s="160"/>
    </row>
    <row r="12" spans="2:15" ht="15">
      <c r="B12" s="159"/>
      <c r="C12" s="161"/>
      <c r="D12" s="161"/>
      <c r="E12" s="161"/>
      <c r="F12" s="161"/>
      <c r="G12" s="161"/>
      <c r="H12" s="161"/>
      <c r="I12" s="161"/>
      <c r="J12" s="161"/>
      <c r="K12" s="161"/>
      <c r="L12" s="161"/>
      <c r="M12" s="161"/>
      <c r="N12" s="161"/>
      <c r="O12" s="160"/>
    </row>
    <row r="13" spans="2:15" ht="15">
      <c r="B13" s="159"/>
      <c r="C13" s="161"/>
      <c r="D13" s="161"/>
      <c r="E13" s="161"/>
      <c r="F13" s="161"/>
      <c r="G13" s="161"/>
      <c r="H13" s="161"/>
      <c r="I13" s="161"/>
      <c r="J13" s="161"/>
      <c r="K13" s="161"/>
      <c r="L13" s="161"/>
      <c r="M13" s="161"/>
      <c r="N13" s="161"/>
      <c r="O13" s="160"/>
    </row>
    <row r="14" spans="2:15" ht="15">
      <c r="B14" s="159"/>
      <c r="C14" s="161"/>
      <c r="D14" s="161"/>
      <c r="E14" s="161"/>
      <c r="F14" s="161"/>
      <c r="G14" s="161"/>
      <c r="H14" s="161"/>
      <c r="I14" s="161"/>
      <c r="J14" s="161"/>
      <c r="K14" s="161"/>
      <c r="L14" s="161"/>
      <c r="M14" s="161"/>
      <c r="N14" s="161"/>
      <c r="O14" s="160"/>
    </row>
    <row r="15" spans="2:15" ht="15">
      <c r="B15" s="159"/>
      <c r="C15" s="161"/>
      <c r="D15" s="161"/>
      <c r="E15" s="161"/>
      <c r="F15" s="161"/>
      <c r="G15" s="161"/>
      <c r="H15" s="161"/>
      <c r="I15" s="161"/>
      <c r="J15" s="161"/>
      <c r="K15" s="161"/>
      <c r="L15" s="161"/>
      <c r="M15" s="161"/>
      <c r="N15" s="161"/>
      <c r="O15" s="160"/>
    </row>
    <row r="16" spans="2:15" ht="15">
      <c r="B16" s="159"/>
      <c r="C16" s="161"/>
      <c r="D16" s="161"/>
      <c r="E16" s="161"/>
      <c r="F16" s="161"/>
      <c r="G16" s="161"/>
      <c r="H16" s="161"/>
      <c r="I16" s="161"/>
      <c r="J16" s="161"/>
      <c r="K16" s="161"/>
      <c r="L16" s="161"/>
      <c r="M16" s="161"/>
      <c r="N16" s="161"/>
      <c r="O16" s="160"/>
    </row>
    <row r="17" spans="2:15" ht="15">
      <c r="B17" s="159"/>
      <c r="C17" s="161"/>
      <c r="D17" s="161"/>
      <c r="E17" s="161"/>
      <c r="F17" s="161"/>
      <c r="G17" s="161"/>
      <c r="H17" s="161"/>
      <c r="I17" s="161"/>
      <c r="J17" s="161"/>
      <c r="K17" s="161"/>
      <c r="L17" s="161"/>
      <c r="M17" s="161"/>
      <c r="N17" s="161"/>
      <c r="O17" s="160"/>
    </row>
    <row r="18" spans="2:15" ht="15.75" thickBot="1">
      <c r="B18" s="162"/>
      <c r="C18" s="163"/>
      <c r="D18" s="163"/>
      <c r="E18" s="163"/>
      <c r="F18" s="163"/>
      <c r="G18" s="163"/>
      <c r="H18" s="163"/>
      <c r="I18" s="163"/>
      <c r="J18" s="163"/>
      <c r="K18" s="163"/>
      <c r="L18" s="163"/>
      <c r="M18" s="163"/>
      <c r="N18" s="163"/>
      <c r="O18" s="164"/>
    </row>
    <row r="19" ht="15.75" thickBot="1"/>
    <row r="20" spans="2:15" ht="15">
      <c r="B20" s="156"/>
      <c r="C20" s="157"/>
      <c r="D20" s="157"/>
      <c r="E20" s="157"/>
      <c r="F20" s="157"/>
      <c r="G20" s="157"/>
      <c r="H20" s="157"/>
      <c r="I20" s="157"/>
      <c r="J20" s="157"/>
      <c r="K20" s="157"/>
      <c r="L20" s="157"/>
      <c r="M20" s="157"/>
      <c r="N20" s="157"/>
      <c r="O20" s="158"/>
    </row>
    <row r="21" spans="2:15" ht="15">
      <c r="B21" s="159"/>
      <c r="C21" s="318" t="s">
        <v>239</v>
      </c>
      <c r="D21" s="318"/>
      <c r="E21" s="161"/>
      <c r="F21" s="161"/>
      <c r="G21" s="161"/>
      <c r="H21" s="161"/>
      <c r="I21" s="161"/>
      <c r="J21" s="161"/>
      <c r="K21" s="161"/>
      <c r="L21" s="161"/>
      <c r="M21" s="161"/>
      <c r="N21" s="161"/>
      <c r="O21" s="160"/>
    </row>
    <row r="22" spans="2:15" ht="5.25" customHeight="1">
      <c r="B22" s="159"/>
      <c r="C22" s="161"/>
      <c r="D22" s="161"/>
      <c r="E22" s="161"/>
      <c r="F22" s="161"/>
      <c r="G22" s="161"/>
      <c r="H22" s="161"/>
      <c r="I22" s="161"/>
      <c r="J22" s="161"/>
      <c r="K22" s="161"/>
      <c r="L22" s="161"/>
      <c r="M22" s="161"/>
      <c r="N22" s="161"/>
      <c r="O22" s="160"/>
    </row>
    <row r="23" spans="2:15" ht="12.75" customHeight="1">
      <c r="B23" s="159"/>
      <c r="C23" s="186"/>
      <c r="D23" s="187"/>
      <c r="E23" s="187"/>
      <c r="F23" s="187"/>
      <c r="G23" s="187"/>
      <c r="H23" s="187"/>
      <c r="I23" s="187"/>
      <c r="J23" s="187"/>
      <c r="K23" s="187"/>
      <c r="L23" s="187"/>
      <c r="M23" s="187"/>
      <c r="N23" s="188"/>
      <c r="O23" s="160"/>
    </row>
    <row r="24" spans="2:15" ht="36" customHeight="1">
      <c r="B24" s="159"/>
      <c r="C24" s="189" t="s">
        <v>253</v>
      </c>
      <c r="D24" s="183">
        <f>'4. Break Even Analysis'!E9</f>
        <v>1887.8504672897195</v>
      </c>
      <c r="E24" s="161"/>
      <c r="F24" s="161"/>
      <c r="G24" s="161"/>
      <c r="H24" s="161"/>
      <c r="I24" s="161"/>
      <c r="J24" s="161"/>
      <c r="K24" s="161"/>
      <c r="L24" s="161"/>
      <c r="M24" s="161"/>
      <c r="N24" s="190"/>
      <c r="O24" s="160"/>
    </row>
    <row r="25" spans="2:15" ht="36" customHeight="1">
      <c r="B25" s="159"/>
      <c r="C25" s="191"/>
      <c r="D25" s="183"/>
      <c r="E25" s="161"/>
      <c r="F25" s="161"/>
      <c r="G25" s="161"/>
      <c r="H25" s="161"/>
      <c r="I25" s="161"/>
      <c r="J25" s="161"/>
      <c r="K25" s="161"/>
      <c r="L25" s="161"/>
      <c r="M25" s="161"/>
      <c r="N25" s="190"/>
      <c r="O25" s="160"/>
    </row>
    <row r="26" spans="2:15" ht="15">
      <c r="B26" s="159"/>
      <c r="C26" s="192"/>
      <c r="D26" s="161"/>
      <c r="E26" s="161"/>
      <c r="F26" s="161"/>
      <c r="G26" s="161"/>
      <c r="H26" s="161"/>
      <c r="I26" s="161"/>
      <c r="J26" s="161"/>
      <c r="K26" s="161"/>
      <c r="L26" s="161"/>
      <c r="M26" s="161"/>
      <c r="N26" s="190"/>
      <c r="O26" s="160"/>
    </row>
    <row r="27" spans="2:15" ht="15">
      <c r="B27" s="159"/>
      <c r="C27" s="192"/>
      <c r="D27" s="161"/>
      <c r="E27" s="161"/>
      <c r="F27" s="161"/>
      <c r="G27" s="161"/>
      <c r="H27" s="161"/>
      <c r="I27" s="161"/>
      <c r="J27" s="161"/>
      <c r="K27" s="161"/>
      <c r="L27" s="161"/>
      <c r="M27" s="161"/>
      <c r="N27" s="190"/>
      <c r="O27" s="160"/>
    </row>
    <row r="28" spans="2:15" ht="15">
      <c r="B28" s="159"/>
      <c r="C28" s="192"/>
      <c r="D28" s="161"/>
      <c r="E28" s="161"/>
      <c r="F28" s="161"/>
      <c r="G28" s="161"/>
      <c r="H28" s="161"/>
      <c r="I28" s="161"/>
      <c r="J28" s="161"/>
      <c r="K28" s="161"/>
      <c r="L28" s="161"/>
      <c r="M28" s="161"/>
      <c r="N28" s="190"/>
      <c r="O28" s="160"/>
    </row>
    <row r="29" spans="2:15" ht="15">
      <c r="B29" s="159"/>
      <c r="C29" s="192"/>
      <c r="D29" s="161"/>
      <c r="E29" s="161"/>
      <c r="F29" s="161"/>
      <c r="G29" s="161"/>
      <c r="H29" s="161"/>
      <c r="I29" s="161"/>
      <c r="J29" s="161"/>
      <c r="K29" s="161"/>
      <c r="L29" s="161"/>
      <c r="M29" s="161"/>
      <c r="N29" s="190"/>
      <c r="O29" s="160"/>
    </row>
    <row r="30" spans="2:15" ht="15">
      <c r="B30" s="159"/>
      <c r="C30" s="192"/>
      <c r="D30" s="161"/>
      <c r="E30" s="161"/>
      <c r="F30" s="161"/>
      <c r="G30" s="161"/>
      <c r="H30" s="161"/>
      <c r="I30" s="161"/>
      <c r="J30" s="161"/>
      <c r="K30" s="161"/>
      <c r="L30" s="161"/>
      <c r="M30" s="161"/>
      <c r="N30" s="190"/>
      <c r="O30" s="160"/>
    </row>
    <row r="31" spans="2:15" ht="15">
      <c r="B31" s="159"/>
      <c r="C31" s="193"/>
      <c r="D31" s="194"/>
      <c r="E31" s="194"/>
      <c r="F31" s="194"/>
      <c r="G31" s="194"/>
      <c r="H31" s="194"/>
      <c r="I31" s="194"/>
      <c r="J31" s="194"/>
      <c r="K31" s="194"/>
      <c r="L31" s="194"/>
      <c r="M31" s="194"/>
      <c r="N31" s="195"/>
      <c r="O31" s="160"/>
    </row>
    <row r="32" spans="2:15" ht="15">
      <c r="B32" s="159"/>
      <c r="C32" s="161"/>
      <c r="D32" s="161"/>
      <c r="E32" s="161"/>
      <c r="F32" s="161"/>
      <c r="G32" s="161"/>
      <c r="H32" s="161"/>
      <c r="I32" s="161"/>
      <c r="J32" s="161"/>
      <c r="K32" s="161"/>
      <c r="L32" s="161"/>
      <c r="M32" s="161"/>
      <c r="N32" s="161"/>
      <c r="O32" s="160"/>
    </row>
    <row r="33" spans="2:15" ht="15">
      <c r="B33" s="159"/>
      <c r="C33" s="186"/>
      <c r="D33" s="187"/>
      <c r="E33" s="187"/>
      <c r="F33" s="187"/>
      <c r="G33" s="187"/>
      <c r="H33" s="187"/>
      <c r="I33" s="187"/>
      <c r="J33" s="187"/>
      <c r="K33" s="187"/>
      <c r="L33" s="187"/>
      <c r="M33" s="187"/>
      <c r="N33" s="188"/>
      <c r="O33" s="160"/>
    </row>
    <row r="34" spans="2:15" ht="30">
      <c r="B34" s="159"/>
      <c r="C34" s="189" t="s">
        <v>235</v>
      </c>
      <c r="D34" s="272">
        <f>'4. Break Even Analysis'!E23</f>
        <v>2100</v>
      </c>
      <c r="E34" s="161"/>
      <c r="F34" s="161"/>
      <c r="G34" s="161"/>
      <c r="H34" s="161"/>
      <c r="I34" s="161"/>
      <c r="J34" s="161"/>
      <c r="K34" s="161"/>
      <c r="L34" s="161"/>
      <c r="M34" s="161"/>
      <c r="N34" s="190"/>
      <c r="O34" s="160"/>
    </row>
    <row r="35" spans="2:15" ht="15">
      <c r="B35" s="159"/>
      <c r="C35" s="192"/>
      <c r="D35" s="161"/>
      <c r="E35" s="161"/>
      <c r="F35" s="161"/>
      <c r="G35" s="161"/>
      <c r="H35" s="161"/>
      <c r="I35" s="161"/>
      <c r="J35" s="161"/>
      <c r="K35" s="161"/>
      <c r="L35" s="161"/>
      <c r="M35" s="161"/>
      <c r="N35" s="190"/>
      <c r="O35" s="160"/>
    </row>
    <row r="36" spans="2:15" ht="15">
      <c r="B36" s="159"/>
      <c r="C36" s="192"/>
      <c r="D36" s="161"/>
      <c r="E36" s="161"/>
      <c r="F36" s="161"/>
      <c r="G36" s="161"/>
      <c r="H36" s="161"/>
      <c r="I36" s="161"/>
      <c r="J36" s="161"/>
      <c r="K36" s="161"/>
      <c r="L36" s="161"/>
      <c r="M36" s="161"/>
      <c r="N36" s="190"/>
      <c r="O36" s="160"/>
    </row>
    <row r="37" spans="2:15" ht="15">
      <c r="B37" s="159"/>
      <c r="C37" s="192"/>
      <c r="D37" s="161"/>
      <c r="E37" s="161"/>
      <c r="F37" s="161"/>
      <c r="G37" s="161"/>
      <c r="H37" s="161"/>
      <c r="I37" s="161"/>
      <c r="J37" s="161"/>
      <c r="K37" s="161"/>
      <c r="L37" s="161"/>
      <c r="M37" s="161"/>
      <c r="N37" s="190"/>
      <c r="O37" s="160"/>
    </row>
    <row r="38" spans="2:15" ht="15">
      <c r="B38" s="159"/>
      <c r="C38" s="192"/>
      <c r="D38" s="161"/>
      <c r="E38" s="161"/>
      <c r="F38" s="161"/>
      <c r="G38" s="161"/>
      <c r="H38" s="161"/>
      <c r="I38" s="161"/>
      <c r="J38" s="161"/>
      <c r="K38" s="161"/>
      <c r="L38" s="161"/>
      <c r="M38" s="161"/>
      <c r="N38" s="190"/>
      <c r="O38" s="160"/>
    </row>
    <row r="39" spans="2:15" ht="15">
      <c r="B39" s="159"/>
      <c r="C39" s="192"/>
      <c r="D39" s="161"/>
      <c r="E39" s="161"/>
      <c r="F39" s="161"/>
      <c r="G39" s="161"/>
      <c r="H39" s="161"/>
      <c r="I39" s="161"/>
      <c r="J39" s="161"/>
      <c r="K39" s="161"/>
      <c r="L39" s="161"/>
      <c r="M39" s="161"/>
      <c r="N39" s="190"/>
      <c r="O39" s="160"/>
    </row>
    <row r="40" spans="2:15" ht="15">
      <c r="B40" s="159"/>
      <c r="C40" s="193"/>
      <c r="D40" s="194"/>
      <c r="E40" s="194"/>
      <c r="F40" s="194"/>
      <c r="G40" s="194"/>
      <c r="H40" s="194"/>
      <c r="I40" s="194"/>
      <c r="J40" s="194"/>
      <c r="K40" s="194"/>
      <c r="L40" s="194"/>
      <c r="M40" s="194"/>
      <c r="N40" s="195"/>
      <c r="O40" s="160"/>
    </row>
    <row r="41" spans="2:15" ht="15.75" thickBot="1">
      <c r="B41" s="162"/>
      <c r="C41" s="163"/>
      <c r="D41" s="163"/>
      <c r="E41" s="163"/>
      <c r="F41" s="163"/>
      <c r="G41" s="163"/>
      <c r="H41" s="163"/>
      <c r="I41" s="163"/>
      <c r="J41" s="163"/>
      <c r="K41" s="163"/>
      <c r="L41" s="163"/>
      <c r="M41" s="163"/>
      <c r="N41" s="163"/>
      <c r="O41" s="164"/>
    </row>
  </sheetData>
  <sheetProtection sheet="1" objects="1" scenarios="1" selectLockedCells="1"/>
  <mergeCells count="3">
    <mergeCell ref="B2:O2"/>
    <mergeCell ref="C5:D5"/>
    <mergeCell ref="C21:D21"/>
  </mergeCells>
  <printOptions/>
  <pageMargins left="0.27" right="0.47" top="0.75" bottom="0.75" header="0.3" footer="0.3"/>
  <pageSetup fitToHeight="1" fitToWidth="1" horizontalDpi="300" verticalDpi="300" orientation="landscape"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F214"/>
  <sheetViews>
    <sheetView showGridLines="0" zoomScalePageLayoutView="0" workbookViewId="0" topLeftCell="A1">
      <pane ySplit="3" topLeftCell="A4" activePane="bottomLeft" state="frozen"/>
      <selection pane="topLeft" activeCell="A1" sqref="A1"/>
      <selection pane="bottomLeft" activeCell="C9" sqref="C9"/>
    </sheetView>
  </sheetViews>
  <sheetFormatPr defaultColWidth="9.140625" defaultRowHeight="15"/>
  <cols>
    <col min="1" max="1" width="4.28125" style="0" customWidth="1"/>
    <col min="2" max="2" width="62.140625" style="0" customWidth="1"/>
    <col min="3" max="3" width="22.421875" style="0" customWidth="1"/>
    <col min="4" max="4" width="16.28125" style="93" customWidth="1"/>
    <col min="5" max="5" width="19.00390625" style="93" customWidth="1"/>
    <col min="6" max="6" width="23.7109375" style="93" customWidth="1"/>
  </cols>
  <sheetData>
    <row r="1" ht="15.75" thickBot="1"/>
    <row r="2" spans="2:6" ht="27.75" customHeight="1" thickBot="1">
      <c r="B2" s="319" t="s">
        <v>159</v>
      </c>
      <c r="C2" s="320"/>
      <c r="D2" s="320"/>
      <c r="E2" s="321"/>
      <c r="F2" s="113">
        <f>SUM(F5,F55,F115,F132,F164,F208)</f>
        <v>5000</v>
      </c>
    </row>
    <row r="3" spans="2:6" ht="15.75" thickBot="1">
      <c r="B3" s="92" t="s">
        <v>163</v>
      </c>
      <c r="C3" s="90" t="s">
        <v>160</v>
      </c>
      <c r="D3" s="96" t="s">
        <v>161</v>
      </c>
      <c r="E3" s="96" t="s">
        <v>162</v>
      </c>
      <c r="F3" s="96" t="s">
        <v>164</v>
      </c>
    </row>
    <row r="4" spans="2:6" ht="27.75" customHeight="1" thickBot="1">
      <c r="B4" s="78"/>
      <c r="C4" s="79"/>
      <c r="D4" s="97"/>
      <c r="E4" s="97"/>
      <c r="F4" s="94"/>
    </row>
    <row r="5" spans="2:6" ht="15" customHeight="1">
      <c r="B5" s="176" t="s">
        <v>200</v>
      </c>
      <c r="C5" s="177"/>
      <c r="D5" s="177"/>
      <c r="E5" s="177"/>
      <c r="F5" s="178">
        <f>SUM(F6,F25)</f>
        <v>5000</v>
      </c>
    </row>
    <row r="6" spans="2:6" ht="15" customHeight="1">
      <c r="B6" s="179" t="s">
        <v>82</v>
      </c>
      <c r="C6" s="180"/>
      <c r="D6" s="180"/>
      <c r="E6" s="180"/>
      <c r="F6" s="181">
        <f>SUM(F7)</f>
        <v>5000</v>
      </c>
    </row>
    <row r="7" spans="2:6" ht="15">
      <c r="B7" s="82" t="s">
        <v>83</v>
      </c>
      <c r="C7" s="83"/>
      <c r="D7" s="83"/>
      <c r="E7" s="83"/>
      <c r="F7" s="175">
        <f>SUM(F8,F19)</f>
        <v>5000</v>
      </c>
    </row>
    <row r="8" spans="2:6" ht="15">
      <c r="B8" s="85" t="s">
        <v>201</v>
      </c>
      <c r="C8" s="83"/>
      <c r="D8" s="83"/>
      <c r="E8" s="83"/>
      <c r="F8" s="175">
        <f>SUM(F9:F18)</f>
        <v>5000</v>
      </c>
    </row>
    <row r="9" spans="2:6" ht="15">
      <c r="B9" s="132" t="s">
        <v>202</v>
      </c>
      <c r="C9" s="121"/>
      <c r="D9" s="122">
        <v>50</v>
      </c>
      <c r="E9" s="122">
        <v>100</v>
      </c>
      <c r="F9" s="110">
        <f aca="true" t="shared" si="0" ref="F9:F18">D9*E9</f>
        <v>5000</v>
      </c>
    </row>
    <row r="10" spans="2:6" ht="15">
      <c r="B10" s="132" t="s">
        <v>203</v>
      </c>
      <c r="C10" s="121"/>
      <c r="D10" s="122"/>
      <c r="E10" s="122"/>
      <c r="F10" s="110">
        <f t="shared" si="0"/>
        <v>0</v>
      </c>
    </row>
    <row r="11" spans="2:6" ht="15">
      <c r="B11" s="132" t="s">
        <v>204</v>
      </c>
      <c r="C11" s="121"/>
      <c r="D11" s="122"/>
      <c r="E11" s="122"/>
      <c r="F11" s="110">
        <f t="shared" si="0"/>
        <v>0</v>
      </c>
    </row>
    <row r="12" spans="2:6" ht="28.5">
      <c r="B12" s="132" t="s">
        <v>205</v>
      </c>
      <c r="C12" s="121"/>
      <c r="D12" s="122"/>
      <c r="E12" s="122"/>
      <c r="F12" s="110">
        <f t="shared" si="0"/>
        <v>0</v>
      </c>
    </row>
    <row r="13" spans="2:6" ht="28.5">
      <c r="B13" s="132" t="s">
        <v>206</v>
      </c>
      <c r="C13" s="121"/>
      <c r="D13" s="122"/>
      <c r="E13" s="122"/>
      <c r="F13" s="110">
        <f t="shared" si="0"/>
        <v>0</v>
      </c>
    </row>
    <row r="14" spans="2:6" ht="15">
      <c r="B14" s="132" t="s">
        <v>207</v>
      </c>
      <c r="C14" s="121"/>
      <c r="D14" s="122"/>
      <c r="E14" s="122"/>
      <c r="F14" s="110">
        <f t="shared" si="0"/>
        <v>0</v>
      </c>
    </row>
    <row r="15" spans="2:6" ht="15">
      <c r="B15" s="132" t="s">
        <v>208</v>
      </c>
      <c r="C15" s="121"/>
      <c r="D15" s="122"/>
      <c r="E15" s="122"/>
      <c r="F15" s="110">
        <f t="shared" si="0"/>
        <v>0</v>
      </c>
    </row>
    <row r="16" spans="2:6" ht="15">
      <c r="B16" s="132" t="s">
        <v>209</v>
      </c>
      <c r="C16" s="121"/>
      <c r="D16" s="122"/>
      <c r="E16" s="122"/>
      <c r="F16" s="110">
        <f t="shared" si="0"/>
        <v>0</v>
      </c>
    </row>
    <row r="17" spans="2:6" ht="28.5">
      <c r="B17" s="132" t="s">
        <v>210</v>
      </c>
      <c r="C17" s="121"/>
      <c r="D17" s="122"/>
      <c r="E17" s="122"/>
      <c r="F17" s="110">
        <f t="shared" si="0"/>
        <v>0</v>
      </c>
    </row>
    <row r="18" spans="2:6" ht="15">
      <c r="B18" s="132" t="s">
        <v>211</v>
      </c>
      <c r="C18" s="121"/>
      <c r="D18" s="122"/>
      <c r="E18" s="122"/>
      <c r="F18" s="110">
        <f t="shared" si="0"/>
        <v>0</v>
      </c>
    </row>
    <row r="19" spans="2:6" ht="15">
      <c r="B19" s="85" t="s">
        <v>212</v>
      </c>
      <c r="C19" s="83"/>
      <c r="D19" s="83"/>
      <c r="E19" s="83"/>
      <c r="F19" s="175">
        <f>SUM(F20:F24)</f>
        <v>0</v>
      </c>
    </row>
    <row r="20" spans="2:6" ht="15">
      <c r="B20" s="132" t="s">
        <v>213</v>
      </c>
      <c r="C20" s="121"/>
      <c r="D20" s="122"/>
      <c r="E20" s="122"/>
      <c r="F20" s="110">
        <f>D20*E20</f>
        <v>0</v>
      </c>
    </row>
    <row r="21" spans="2:6" ht="15">
      <c r="B21" s="132" t="s">
        <v>214</v>
      </c>
      <c r="C21" s="121"/>
      <c r="D21" s="122"/>
      <c r="E21" s="122"/>
      <c r="F21" s="110">
        <f>D21*E21</f>
        <v>0</v>
      </c>
    </row>
    <row r="22" spans="2:6" ht="15">
      <c r="B22" s="132" t="s">
        <v>215</v>
      </c>
      <c r="C22" s="121"/>
      <c r="D22" s="122"/>
      <c r="E22" s="122"/>
      <c r="F22" s="110">
        <f>D22*E22</f>
        <v>0</v>
      </c>
    </row>
    <row r="23" spans="2:6" ht="15">
      <c r="B23" s="132" t="s">
        <v>216</v>
      </c>
      <c r="C23" s="121"/>
      <c r="D23" s="122"/>
      <c r="E23" s="122"/>
      <c r="F23" s="110">
        <f>D23*E23</f>
        <v>0</v>
      </c>
    </row>
    <row r="24" spans="2:6" ht="15">
      <c r="B24" s="132" t="s">
        <v>217</v>
      </c>
      <c r="C24" s="121"/>
      <c r="D24" s="122"/>
      <c r="E24" s="122"/>
      <c r="F24" s="110">
        <f>D24*E24</f>
        <v>0</v>
      </c>
    </row>
    <row r="25" spans="2:6" ht="15">
      <c r="B25" s="179" t="s">
        <v>112</v>
      </c>
      <c r="C25" s="180"/>
      <c r="D25" s="180"/>
      <c r="E25" s="180"/>
      <c r="F25" s="181">
        <f>SUM(F26,F37,F47)</f>
        <v>0</v>
      </c>
    </row>
    <row r="26" spans="2:6" ht="15">
      <c r="B26" s="82" t="s">
        <v>113</v>
      </c>
      <c r="C26" s="83"/>
      <c r="D26" s="83"/>
      <c r="E26" s="83"/>
      <c r="F26" s="175">
        <f>SUM(F27,F35)</f>
        <v>0</v>
      </c>
    </row>
    <row r="27" spans="2:6" ht="15">
      <c r="B27" s="85" t="s">
        <v>218</v>
      </c>
      <c r="C27" s="83"/>
      <c r="D27" s="83"/>
      <c r="E27" s="83"/>
      <c r="F27" s="175">
        <f>SUM(F28:F34)</f>
        <v>0</v>
      </c>
    </row>
    <row r="28" spans="2:6" ht="15">
      <c r="B28" s="132" t="s">
        <v>219</v>
      </c>
      <c r="C28" s="121"/>
      <c r="D28" s="122"/>
      <c r="E28" s="122"/>
      <c r="F28" s="110">
        <f aca="true" t="shared" si="1" ref="F28:F34">D28*E28</f>
        <v>0</v>
      </c>
    </row>
    <row r="29" spans="2:6" ht="28.5">
      <c r="B29" s="132" t="s">
        <v>220</v>
      </c>
      <c r="C29" s="121"/>
      <c r="D29" s="122"/>
      <c r="E29" s="122"/>
      <c r="F29" s="110">
        <f t="shared" si="1"/>
        <v>0</v>
      </c>
    </row>
    <row r="30" spans="2:6" ht="15">
      <c r="B30" s="132" t="s">
        <v>221</v>
      </c>
      <c r="C30" s="121"/>
      <c r="D30" s="122"/>
      <c r="E30" s="122"/>
      <c r="F30" s="110">
        <f t="shared" si="1"/>
        <v>0</v>
      </c>
    </row>
    <row r="31" spans="2:6" ht="28.5">
      <c r="B31" s="132" t="s">
        <v>222</v>
      </c>
      <c r="C31" s="121"/>
      <c r="D31" s="122"/>
      <c r="E31" s="122"/>
      <c r="F31" s="110">
        <f t="shared" si="1"/>
        <v>0</v>
      </c>
    </row>
    <row r="32" spans="2:6" ht="28.5">
      <c r="B32" s="132" t="s">
        <v>223</v>
      </c>
      <c r="C32" s="121"/>
      <c r="D32" s="122"/>
      <c r="E32" s="122"/>
      <c r="F32" s="110">
        <f t="shared" si="1"/>
        <v>0</v>
      </c>
    </row>
    <row r="33" spans="2:6" ht="15">
      <c r="B33" s="132" t="s">
        <v>224</v>
      </c>
      <c r="C33" s="121"/>
      <c r="D33" s="122"/>
      <c r="E33" s="122"/>
      <c r="F33" s="110">
        <f t="shared" si="1"/>
        <v>0</v>
      </c>
    </row>
    <row r="34" spans="2:6" ht="15">
      <c r="B34" s="132" t="s">
        <v>225</v>
      </c>
      <c r="C34" s="121"/>
      <c r="D34" s="122"/>
      <c r="E34" s="122"/>
      <c r="F34" s="110">
        <f t="shared" si="1"/>
        <v>0</v>
      </c>
    </row>
    <row r="35" spans="2:6" ht="15">
      <c r="B35" s="85" t="s">
        <v>226</v>
      </c>
      <c r="C35" s="83"/>
      <c r="D35" s="83"/>
      <c r="E35" s="83"/>
      <c r="F35" s="175">
        <f>SUM(F36)</f>
        <v>0</v>
      </c>
    </row>
    <row r="36" spans="2:6" ht="15">
      <c r="B36" s="132" t="s">
        <v>227</v>
      </c>
      <c r="C36" s="121"/>
      <c r="D36" s="122"/>
      <c r="E36" s="122"/>
      <c r="F36" s="110">
        <f>D36*E36</f>
        <v>0</v>
      </c>
    </row>
    <row r="37" spans="2:6" ht="15">
      <c r="B37" s="82" t="s">
        <v>115</v>
      </c>
      <c r="C37" s="83"/>
      <c r="D37" s="83"/>
      <c r="E37" s="83"/>
      <c r="F37" s="175">
        <f>SUM(F38,F44)</f>
        <v>0</v>
      </c>
    </row>
    <row r="38" spans="2:6" ht="15">
      <c r="B38" s="85" t="s">
        <v>201</v>
      </c>
      <c r="C38" s="83"/>
      <c r="D38" s="83"/>
      <c r="E38" s="83"/>
      <c r="F38" s="175">
        <f>SUM(F39:F43)</f>
        <v>0</v>
      </c>
    </row>
    <row r="39" spans="2:6" ht="28.5">
      <c r="B39" s="132" t="s">
        <v>228</v>
      </c>
      <c r="C39" s="121"/>
      <c r="D39" s="122"/>
      <c r="E39" s="122"/>
      <c r="F39" s="110">
        <f>D39*E39</f>
        <v>0</v>
      </c>
    </row>
    <row r="40" spans="2:6" ht="15">
      <c r="B40" s="132" t="s">
        <v>224</v>
      </c>
      <c r="C40" s="121"/>
      <c r="D40" s="122"/>
      <c r="E40" s="122"/>
      <c r="F40" s="110">
        <f>D40*E40</f>
        <v>0</v>
      </c>
    </row>
    <row r="41" spans="2:6" ht="15">
      <c r="B41" s="132" t="s">
        <v>225</v>
      </c>
      <c r="C41" s="121"/>
      <c r="D41" s="122"/>
      <c r="E41" s="122"/>
      <c r="F41" s="110">
        <f>D41*E41</f>
        <v>0</v>
      </c>
    </row>
    <row r="42" spans="2:6" ht="28.5">
      <c r="B42" s="132" t="s">
        <v>229</v>
      </c>
      <c r="C42" s="121"/>
      <c r="D42" s="122"/>
      <c r="E42" s="122"/>
      <c r="F42" s="110">
        <f>D42*E42</f>
        <v>0</v>
      </c>
    </row>
    <row r="43" spans="2:6" ht="28.5">
      <c r="B43" s="132" t="s">
        <v>230</v>
      </c>
      <c r="C43" s="121"/>
      <c r="D43" s="122"/>
      <c r="E43" s="122"/>
      <c r="F43" s="110">
        <f>D43*E43</f>
        <v>0</v>
      </c>
    </row>
    <row r="44" spans="2:6" ht="15">
      <c r="B44" s="85" t="s">
        <v>231</v>
      </c>
      <c r="C44" s="83"/>
      <c r="D44" s="83"/>
      <c r="E44" s="83"/>
      <c r="F44" s="175">
        <f>SUM(F45:F46)</f>
        <v>0</v>
      </c>
    </row>
    <row r="45" spans="2:6" ht="15">
      <c r="B45" s="132" t="s">
        <v>232</v>
      </c>
      <c r="C45" s="121"/>
      <c r="D45" s="122"/>
      <c r="E45" s="122"/>
      <c r="F45" s="110">
        <f>D45*E45</f>
        <v>0</v>
      </c>
    </row>
    <row r="46" spans="2:6" ht="15">
      <c r="B46" s="132" t="s">
        <v>233</v>
      </c>
      <c r="C46" s="121"/>
      <c r="D46" s="122"/>
      <c r="E46" s="122"/>
      <c r="F46" s="110">
        <f>D46*E46</f>
        <v>0</v>
      </c>
    </row>
    <row r="47" spans="2:6" ht="15">
      <c r="B47" s="82" t="s">
        <v>125</v>
      </c>
      <c r="C47" s="83"/>
      <c r="D47" s="83"/>
      <c r="E47" s="83"/>
      <c r="F47" s="175">
        <f>SUM(F48,F52)</f>
        <v>0</v>
      </c>
    </row>
    <row r="48" spans="2:6" ht="15">
      <c r="B48" s="85" t="s">
        <v>201</v>
      </c>
      <c r="C48" s="83"/>
      <c r="D48" s="83"/>
      <c r="E48" s="83"/>
      <c r="F48" s="175">
        <f>SUM(F49:F51)</f>
        <v>0</v>
      </c>
    </row>
    <row r="49" spans="2:6" ht="28.5">
      <c r="B49" s="132" t="s">
        <v>223</v>
      </c>
      <c r="C49" s="121"/>
      <c r="D49" s="122"/>
      <c r="E49" s="122"/>
      <c r="F49" s="110">
        <f>D49*E49</f>
        <v>0</v>
      </c>
    </row>
    <row r="50" spans="2:6" ht="28.5">
      <c r="B50" s="132" t="s">
        <v>229</v>
      </c>
      <c r="C50" s="121"/>
      <c r="D50" s="122"/>
      <c r="E50" s="122"/>
      <c r="F50" s="110">
        <f>D50*E50</f>
        <v>0</v>
      </c>
    </row>
    <row r="51" spans="2:6" ht="28.5">
      <c r="B51" s="132" t="s">
        <v>230</v>
      </c>
      <c r="C51" s="121"/>
      <c r="D51" s="122"/>
      <c r="E51" s="122"/>
      <c r="F51" s="110">
        <f>D51*E51</f>
        <v>0</v>
      </c>
    </row>
    <row r="52" spans="2:6" ht="15">
      <c r="B52" s="85" t="s">
        <v>234</v>
      </c>
      <c r="C52" s="83"/>
      <c r="D52" s="83"/>
      <c r="E52" s="83"/>
      <c r="F52" s="175">
        <f>SUM(F53)</f>
        <v>0</v>
      </c>
    </row>
    <row r="53" spans="2:6" ht="15.75" thickBot="1">
      <c r="B53" s="137" t="s">
        <v>233</v>
      </c>
      <c r="C53" s="123"/>
      <c r="D53" s="124"/>
      <c r="E53" s="124"/>
      <c r="F53" s="111">
        <f>D53*E53</f>
        <v>0</v>
      </c>
    </row>
    <row r="54" spans="2:6" ht="16.5" thickBot="1">
      <c r="B54" s="78"/>
      <c r="C54" s="79"/>
      <c r="D54" s="97"/>
      <c r="E54" s="97"/>
      <c r="F54" s="174"/>
    </row>
    <row r="55" spans="2:6" ht="15">
      <c r="B55" s="80" t="s">
        <v>12</v>
      </c>
      <c r="C55" s="81"/>
      <c r="D55" s="98"/>
      <c r="E55" s="98"/>
      <c r="F55" s="108">
        <f>SUM(F56,F66,F106,F112,F113)</f>
        <v>0</v>
      </c>
    </row>
    <row r="56" spans="2:6" ht="15">
      <c r="B56" s="82" t="s">
        <v>13</v>
      </c>
      <c r="C56" s="83"/>
      <c r="D56" s="99"/>
      <c r="E56" s="99"/>
      <c r="F56" s="109">
        <f>SUM(F57:F65)</f>
        <v>0</v>
      </c>
    </row>
    <row r="57" spans="2:6" ht="15">
      <c r="B57" s="91" t="s">
        <v>14</v>
      </c>
      <c r="C57" s="121"/>
      <c r="D57" s="122"/>
      <c r="E57" s="122"/>
      <c r="F57" s="110">
        <f>D57*E57</f>
        <v>0</v>
      </c>
    </row>
    <row r="58" spans="2:6" ht="15">
      <c r="B58" s="91" t="s">
        <v>15</v>
      </c>
      <c r="C58" s="121"/>
      <c r="D58" s="122"/>
      <c r="E58" s="122"/>
      <c r="F58" s="110">
        <f aca="true" t="shared" si="2" ref="F58:F74">D58*E58</f>
        <v>0</v>
      </c>
    </row>
    <row r="59" spans="2:6" ht="15">
      <c r="B59" s="91" t="s">
        <v>16</v>
      </c>
      <c r="C59" s="121"/>
      <c r="D59" s="122"/>
      <c r="E59" s="122"/>
      <c r="F59" s="110">
        <f t="shared" si="2"/>
        <v>0</v>
      </c>
    </row>
    <row r="60" spans="2:6" ht="15">
      <c r="B60" s="91" t="s">
        <v>17</v>
      </c>
      <c r="C60" s="121"/>
      <c r="D60" s="122"/>
      <c r="E60" s="122"/>
      <c r="F60" s="110">
        <f t="shared" si="2"/>
        <v>0</v>
      </c>
    </row>
    <row r="61" spans="2:6" ht="15">
      <c r="B61" s="91" t="s">
        <v>18</v>
      </c>
      <c r="C61" s="121"/>
      <c r="D61" s="122"/>
      <c r="E61" s="122"/>
      <c r="F61" s="110">
        <f t="shared" si="2"/>
        <v>0</v>
      </c>
    </row>
    <row r="62" spans="2:6" ht="15">
      <c r="B62" s="91" t="s">
        <v>19</v>
      </c>
      <c r="C62" s="121"/>
      <c r="D62" s="122"/>
      <c r="E62" s="122"/>
      <c r="F62" s="110">
        <f t="shared" si="2"/>
        <v>0</v>
      </c>
    </row>
    <row r="63" spans="2:6" ht="15">
      <c r="B63" s="91" t="s">
        <v>20</v>
      </c>
      <c r="C63" s="121"/>
      <c r="D63" s="122"/>
      <c r="E63" s="122"/>
      <c r="F63" s="110">
        <f t="shared" si="2"/>
        <v>0</v>
      </c>
    </row>
    <row r="64" spans="2:6" ht="15">
      <c r="B64" s="91" t="s">
        <v>21</v>
      </c>
      <c r="C64" s="121"/>
      <c r="D64" s="122"/>
      <c r="E64" s="122"/>
      <c r="F64" s="110">
        <f t="shared" si="2"/>
        <v>0</v>
      </c>
    </row>
    <row r="65" spans="2:6" ht="15">
      <c r="B65" s="91" t="s">
        <v>22</v>
      </c>
      <c r="C65" s="121"/>
      <c r="D65" s="122"/>
      <c r="E65" s="122"/>
      <c r="F65" s="110">
        <f t="shared" si="2"/>
        <v>0</v>
      </c>
    </row>
    <row r="66" spans="2:6" ht="15">
      <c r="B66" s="82" t="s">
        <v>23</v>
      </c>
      <c r="C66" s="83"/>
      <c r="D66" s="99"/>
      <c r="E66" s="99"/>
      <c r="F66" s="109">
        <f>SUM(F67,F68,F69,F75,F91,F92,F93)</f>
        <v>0</v>
      </c>
    </row>
    <row r="67" spans="2:6" ht="15">
      <c r="B67" s="134" t="s">
        <v>24</v>
      </c>
      <c r="C67" s="121"/>
      <c r="D67" s="122"/>
      <c r="E67" s="122"/>
      <c r="F67" s="110">
        <f t="shared" si="2"/>
        <v>0</v>
      </c>
    </row>
    <row r="68" spans="2:6" ht="15">
      <c r="B68" s="134" t="s">
        <v>25</v>
      </c>
      <c r="C68" s="121"/>
      <c r="D68" s="122"/>
      <c r="E68" s="122"/>
      <c r="F68" s="110">
        <f t="shared" si="2"/>
        <v>0</v>
      </c>
    </row>
    <row r="69" spans="2:6" ht="15">
      <c r="B69" s="85" t="s">
        <v>26</v>
      </c>
      <c r="C69" s="83"/>
      <c r="D69" s="99"/>
      <c r="E69" s="99"/>
      <c r="F69" s="109">
        <f>SUM(F70:F74)</f>
        <v>0</v>
      </c>
    </row>
    <row r="70" spans="2:6" ht="15">
      <c r="B70" s="132" t="s">
        <v>27</v>
      </c>
      <c r="C70" s="121"/>
      <c r="D70" s="122"/>
      <c r="E70" s="122"/>
      <c r="F70" s="110">
        <f t="shared" si="2"/>
        <v>0</v>
      </c>
    </row>
    <row r="71" spans="2:6" ht="15">
      <c r="B71" s="132" t="s">
        <v>28</v>
      </c>
      <c r="C71" s="121"/>
      <c r="D71" s="122"/>
      <c r="E71" s="122"/>
      <c r="F71" s="110">
        <f t="shared" si="2"/>
        <v>0</v>
      </c>
    </row>
    <row r="72" spans="2:6" ht="15">
      <c r="B72" s="132" t="s">
        <v>29</v>
      </c>
      <c r="C72" s="121"/>
      <c r="D72" s="122"/>
      <c r="E72" s="122"/>
      <c r="F72" s="110">
        <f t="shared" si="2"/>
        <v>0</v>
      </c>
    </row>
    <row r="73" spans="2:6" ht="15">
      <c r="B73" s="132" t="s">
        <v>30</v>
      </c>
      <c r="C73" s="121"/>
      <c r="D73" s="122"/>
      <c r="E73" s="122"/>
      <c r="F73" s="110">
        <f t="shared" si="2"/>
        <v>0</v>
      </c>
    </row>
    <row r="74" spans="2:6" ht="15">
      <c r="B74" s="132" t="s">
        <v>31</v>
      </c>
      <c r="C74" s="121"/>
      <c r="D74" s="122"/>
      <c r="E74" s="122"/>
      <c r="F74" s="110">
        <f t="shared" si="2"/>
        <v>0</v>
      </c>
    </row>
    <row r="75" spans="2:6" ht="15">
      <c r="B75" s="85" t="s">
        <v>32</v>
      </c>
      <c r="C75" s="83"/>
      <c r="D75" s="99"/>
      <c r="E75" s="99"/>
      <c r="F75" s="109">
        <f>SUM(F76,F84)</f>
        <v>0</v>
      </c>
    </row>
    <row r="76" spans="2:6" ht="15">
      <c r="B76" s="86" t="s">
        <v>33</v>
      </c>
      <c r="C76" s="83"/>
      <c r="D76" s="99"/>
      <c r="E76" s="99"/>
      <c r="F76" s="109">
        <f>SUM(F77:F83)</f>
        <v>0</v>
      </c>
    </row>
    <row r="77" spans="2:6" ht="15">
      <c r="B77" s="133" t="s">
        <v>34</v>
      </c>
      <c r="C77" s="121"/>
      <c r="D77" s="122"/>
      <c r="E77" s="122"/>
      <c r="F77" s="110">
        <f aca="true" t="shared" si="3" ref="F77:F83">D77*E77</f>
        <v>0</v>
      </c>
    </row>
    <row r="78" spans="2:6" ht="15">
      <c r="B78" s="133" t="s">
        <v>35</v>
      </c>
      <c r="C78" s="121"/>
      <c r="D78" s="122"/>
      <c r="E78" s="122"/>
      <c r="F78" s="110">
        <f t="shared" si="3"/>
        <v>0</v>
      </c>
    </row>
    <row r="79" spans="2:6" ht="15">
      <c r="B79" s="133" t="s">
        <v>36</v>
      </c>
      <c r="C79" s="121"/>
      <c r="D79" s="122"/>
      <c r="E79" s="122"/>
      <c r="F79" s="110">
        <f t="shared" si="3"/>
        <v>0</v>
      </c>
    </row>
    <row r="80" spans="2:6" ht="15">
      <c r="B80" s="133" t="s">
        <v>37</v>
      </c>
      <c r="C80" s="121"/>
      <c r="D80" s="122"/>
      <c r="E80" s="122"/>
      <c r="F80" s="110">
        <f t="shared" si="3"/>
        <v>0</v>
      </c>
    </row>
    <row r="81" spans="2:6" ht="15">
      <c r="B81" s="133" t="s">
        <v>38</v>
      </c>
      <c r="C81" s="121"/>
      <c r="D81" s="122"/>
      <c r="E81" s="122"/>
      <c r="F81" s="110">
        <f t="shared" si="3"/>
        <v>0</v>
      </c>
    </row>
    <row r="82" spans="2:6" ht="15">
      <c r="B82" s="133" t="s">
        <v>39</v>
      </c>
      <c r="C82" s="121"/>
      <c r="D82" s="122"/>
      <c r="E82" s="122"/>
      <c r="F82" s="110">
        <f t="shared" si="3"/>
        <v>0</v>
      </c>
    </row>
    <row r="83" spans="2:6" ht="15">
      <c r="B83" s="133" t="s">
        <v>28</v>
      </c>
      <c r="C83" s="121"/>
      <c r="D83" s="122"/>
      <c r="E83" s="122"/>
      <c r="F83" s="110">
        <f t="shared" si="3"/>
        <v>0</v>
      </c>
    </row>
    <row r="84" spans="2:6" ht="15">
      <c r="B84" s="86" t="s">
        <v>40</v>
      </c>
      <c r="C84" s="83"/>
      <c r="D84" s="99"/>
      <c r="E84" s="99"/>
      <c r="F84" s="109">
        <f>SUM(F85:F90)</f>
        <v>0</v>
      </c>
    </row>
    <row r="85" spans="2:6" ht="15">
      <c r="B85" s="133" t="s">
        <v>41</v>
      </c>
      <c r="C85" s="121"/>
      <c r="D85" s="122"/>
      <c r="E85" s="122"/>
      <c r="F85" s="110">
        <f aca="true" t="shared" si="4" ref="F85:F92">D85*E85</f>
        <v>0</v>
      </c>
    </row>
    <row r="86" spans="2:6" ht="15">
      <c r="B86" s="133" t="s">
        <v>42</v>
      </c>
      <c r="C86" s="121"/>
      <c r="D86" s="122"/>
      <c r="E86" s="122"/>
      <c r="F86" s="110">
        <f t="shared" si="4"/>
        <v>0</v>
      </c>
    </row>
    <row r="87" spans="2:6" ht="15">
      <c r="B87" s="133" t="s">
        <v>43</v>
      </c>
      <c r="C87" s="121"/>
      <c r="D87" s="122"/>
      <c r="E87" s="122"/>
      <c r="F87" s="110">
        <f t="shared" si="4"/>
        <v>0</v>
      </c>
    </row>
    <row r="88" spans="2:6" ht="15">
      <c r="B88" s="133" t="s">
        <v>44</v>
      </c>
      <c r="C88" s="121"/>
      <c r="D88" s="122"/>
      <c r="E88" s="122"/>
      <c r="F88" s="110">
        <f t="shared" si="4"/>
        <v>0</v>
      </c>
    </row>
    <row r="89" spans="2:6" ht="15">
      <c r="B89" s="133" t="s">
        <v>28</v>
      </c>
      <c r="C89" s="121"/>
      <c r="D89" s="122"/>
      <c r="E89" s="122"/>
      <c r="F89" s="110">
        <f t="shared" si="4"/>
        <v>0</v>
      </c>
    </row>
    <row r="90" spans="2:6" ht="15">
      <c r="B90" s="133" t="s">
        <v>31</v>
      </c>
      <c r="C90" s="121"/>
      <c r="D90" s="122"/>
      <c r="E90" s="122"/>
      <c r="F90" s="110">
        <f t="shared" si="4"/>
        <v>0</v>
      </c>
    </row>
    <row r="91" spans="2:6" ht="15">
      <c r="B91" s="134" t="s">
        <v>45</v>
      </c>
      <c r="C91" s="121"/>
      <c r="D91" s="122"/>
      <c r="E91" s="122"/>
      <c r="F91" s="110">
        <f t="shared" si="4"/>
        <v>0</v>
      </c>
    </row>
    <row r="92" spans="2:6" ht="15">
      <c r="B92" s="134" t="s">
        <v>46</v>
      </c>
      <c r="C92" s="121"/>
      <c r="D92" s="122"/>
      <c r="E92" s="122"/>
      <c r="F92" s="110">
        <f t="shared" si="4"/>
        <v>0</v>
      </c>
    </row>
    <row r="93" spans="2:6" ht="15">
      <c r="B93" s="85" t="s">
        <v>47</v>
      </c>
      <c r="C93" s="83"/>
      <c r="D93" s="99"/>
      <c r="E93" s="99"/>
      <c r="F93" s="109">
        <f>SUM(F94:F105)</f>
        <v>0</v>
      </c>
    </row>
    <row r="94" spans="2:6" ht="15">
      <c r="B94" s="132" t="s">
        <v>48</v>
      </c>
      <c r="C94" s="121"/>
      <c r="D94" s="122"/>
      <c r="E94" s="122"/>
      <c r="F94" s="110">
        <f aca="true" t="shared" si="5" ref="F94:F105">D94*E94</f>
        <v>0</v>
      </c>
    </row>
    <row r="95" spans="2:6" ht="15">
      <c r="B95" s="132" t="s">
        <v>49</v>
      </c>
      <c r="C95" s="121"/>
      <c r="D95" s="122"/>
      <c r="E95" s="122"/>
      <c r="F95" s="110">
        <f t="shared" si="5"/>
        <v>0</v>
      </c>
    </row>
    <row r="96" spans="2:6" ht="15">
      <c r="B96" s="132" t="s">
        <v>50</v>
      </c>
      <c r="C96" s="121"/>
      <c r="D96" s="122"/>
      <c r="E96" s="122"/>
      <c r="F96" s="110">
        <f t="shared" si="5"/>
        <v>0</v>
      </c>
    </row>
    <row r="97" spans="2:6" ht="15">
      <c r="B97" s="132" t="s">
        <v>51</v>
      </c>
      <c r="C97" s="121"/>
      <c r="D97" s="122"/>
      <c r="E97" s="122"/>
      <c r="F97" s="110">
        <f t="shared" si="5"/>
        <v>0</v>
      </c>
    </row>
    <row r="98" spans="2:6" ht="15">
      <c r="B98" s="132" t="s">
        <v>52</v>
      </c>
      <c r="C98" s="121"/>
      <c r="D98" s="122"/>
      <c r="E98" s="122"/>
      <c r="F98" s="110">
        <f t="shared" si="5"/>
        <v>0</v>
      </c>
    </row>
    <row r="99" spans="2:6" ht="15">
      <c r="B99" s="132" t="s">
        <v>53</v>
      </c>
      <c r="C99" s="121"/>
      <c r="D99" s="122"/>
      <c r="E99" s="122"/>
      <c r="F99" s="110">
        <f t="shared" si="5"/>
        <v>0</v>
      </c>
    </row>
    <row r="100" spans="2:6" ht="15">
      <c r="B100" s="132" t="s">
        <v>54</v>
      </c>
      <c r="C100" s="121"/>
      <c r="D100" s="122"/>
      <c r="E100" s="122"/>
      <c r="F100" s="110">
        <f t="shared" si="5"/>
        <v>0</v>
      </c>
    </row>
    <row r="101" spans="2:6" ht="15">
      <c r="B101" s="132" t="s">
        <v>55</v>
      </c>
      <c r="C101" s="121"/>
      <c r="D101" s="122"/>
      <c r="E101" s="122"/>
      <c r="F101" s="110">
        <f t="shared" si="5"/>
        <v>0</v>
      </c>
    </row>
    <row r="102" spans="2:6" ht="15">
      <c r="B102" s="132" t="s">
        <v>56</v>
      </c>
      <c r="C102" s="121"/>
      <c r="D102" s="122"/>
      <c r="E102" s="122"/>
      <c r="F102" s="110">
        <f t="shared" si="5"/>
        <v>0</v>
      </c>
    </row>
    <row r="103" spans="2:6" ht="15">
      <c r="B103" s="132" t="s">
        <v>57</v>
      </c>
      <c r="C103" s="121"/>
      <c r="D103" s="122"/>
      <c r="E103" s="122"/>
      <c r="F103" s="110">
        <f t="shared" si="5"/>
        <v>0</v>
      </c>
    </row>
    <row r="104" spans="2:6" ht="15">
      <c r="B104" s="132" t="s">
        <v>30</v>
      </c>
      <c r="C104" s="121"/>
      <c r="D104" s="122"/>
      <c r="E104" s="122"/>
      <c r="F104" s="110">
        <f t="shared" si="5"/>
        <v>0</v>
      </c>
    </row>
    <row r="105" spans="2:6" ht="15">
      <c r="B105" s="132" t="s">
        <v>31</v>
      </c>
      <c r="C105" s="121"/>
      <c r="D105" s="122"/>
      <c r="E105" s="122"/>
      <c r="F105" s="110">
        <f t="shared" si="5"/>
        <v>0</v>
      </c>
    </row>
    <row r="106" spans="2:6" ht="15">
      <c r="B106" s="82" t="s">
        <v>58</v>
      </c>
      <c r="C106" s="83"/>
      <c r="D106" s="99"/>
      <c r="E106" s="99"/>
      <c r="F106" s="109">
        <f>SUM(F107:F111)</f>
        <v>0</v>
      </c>
    </row>
    <row r="107" spans="2:6" ht="15">
      <c r="B107" s="134" t="s">
        <v>59</v>
      </c>
      <c r="C107" s="121"/>
      <c r="D107" s="122"/>
      <c r="E107" s="122"/>
      <c r="F107" s="110">
        <f aca="true" t="shared" si="6" ref="F107:F113">D107*E107</f>
        <v>0</v>
      </c>
    </row>
    <row r="108" spans="2:6" ht="15">
      <c r="B108" s="134" t="s">
        <v>60</v>
      </c>
      <c r="C108" s="121"/>
      <c r="D108" s="122"/>
      <c r="E108" s="122"/>
      <c r="F108" s="110">
        <f t="shared" si="6"/>
        <v>0</v>
      </c>
    </row>
    <row r="109" spans="2:6" ht="15">
      <c r="B109" s="134" t="s">
        <v>61</v>
      </c>
      <c r="C109" s="121"/>
      <c r="D109" s="122"/>
      <c r="E109" s="122"/>
      <c r="F109" s="110">
        <f t="shared" si="6"/>
        <v>0</v>
      </c>
    </row>
    <row r="110" spans="2:6" ht="15">
      <c r="B110" s="134" t="s">
        <v>62</v>
      </c>
      <c r="C110" s="121"/>
      <c r="D110" s="122"/>
      <c r="E110" s="122"/>
      <c r="F110" s="110">
        <f t="shared" si="6"/>
        <v>0</v>
      </c>
    </row>
    <row r="111" spans="2:6" ht="15">
      <c r="B111" s="134" t="s">
        <v>63</v>
      </c>
      <c r="C111" s="121"/>
      <c r="D111" s="122"/>
      <c r="E111" s="122"/>
      <c r="F111" s="110">
        <f t="shared" si="6"/>
        <v>0</v>
      </c>
    </row>
    <row r="112" spans="2:6" ht="15">
      <c r="B112" s="135" t="s">
        <v>64</v>
      </c>
      <c r="C112" s="121"/>
      <c r="D112" s="122"/>
      <c r="E112" s="122"/>
      <c r="F112" s="110">
        <f t="shared" si="6"/>
        <v>0</v>
      </c>
    </row>
    <row r="113" spans="2:6" ht="15.75" thickBot="1">
      <c r="B113" s="138" t="s">
        <v>65</v>
      </c>
      <c r="C113" s="123"/>
      <c r="D113" s="124"/>
      <c r="E113" s="124"/>
      <c r="F113" s="111">
        <f t="shared" si="6"/>
        <v>0</v>
      </c>
    </row>
    <row r="114" spans="2:6" ht="15.75" thickBot="1">
      <c r="B114" s="87"/>
      <c r="C114" s="84"/>
      <c r="D114" s="95"/>
      <c r="E114" s="95"/>
      <c r="F114" s="112"/>
    </row>
    <row r="115" spans="2:6" ht="15">
      <c r="B115" s="80" t="s">
        <v>66</v>
      </c>
      <c r="C115" s="81"/>
      <c r="D115" s="98"/>
      <c r="E115" s="98"/>
      <c r="F115" s="108">
        <f>SUM(F116,F122)</f>
        <v>0</v>
      </c>
    </row>
    <row r="116" spans="2:6" ht="15">
      <c r="B116" s="82" t="s">
        <v>67</v>
      </c>
      <c r="C116" s="83"/>
      <c r="D116" s="99"/>
      <c r="E116" s="99"/>
      <c r="F116" s="109">
        <f>SUM(F117:F121)</f>
        <v>0</v>
      </c>
    </row>
    <row r="117" spans="2:6" ht="15">
      <c r="B117" s="134" t="s">
        <v>68</v>
      </c>
      <c r="C117" s="121"/>
      <c r="D117" s="122"/>
      <c r="E117" s="122"/>
      <c r="F117" s="110">
        <f>D117*E117</f>
        <v>0</v>
      </c>
    </row>
    <row r="118" spans="2:6" ht="15">
      <c r="B118" s="134" t="s">
        <v>69</v>
      </c>
      <c r="C118" s="121"/>
      <c r="D118" s="122"/>
      <c r="E118" s="122"/>
      <c r="F118" s="110">
        <f>D118*E118</f>
        <v>0</v>
      </c>
    </row>
    <row r="119" spans="2:6" ht="15">
      <c r="B119" s="134" t="s">
        <v>70</v>
      </c>
      <c r="C119" s="121"/>
      <c r="D119" s="122"/>
      <c r="E119" s="122"/>
      <c r="F119" s="110">
        <f>D119*E119</f>
        <v>0</v>
      </c>
    </row>
    <row r="120" spans="2:6" ht="15">
      <c r="B120" s="134" t="s">
        <v>71</v>
      </c>
      <c r="C120" s="121"/>
      <c r="D120" s="122"/>
      <c r="E120" s="122"/>
      <c r="F120" s="110">
        <f>D120*E120</f>
        <v>0</v>
      </c>
    </row>
    <row r="121" spans="2:6" ht="15">
      <c r="B121" s="134" t="s">
        <v>72</v>
      </c>
      <c r="C121" s="121"/>
      <c r="D121" s="122"/>
      <c r="E121" s="122"/>
      <c r="F121" s="110">
        <f>D121*E121</f>
        <v>0</v>
      </c>
    </row>
    <row r="122" spans="2:6" ht="15">
      <c r="B122" s="82" t="s">
        <v>73</v>
      </c>
      <c r="C122" s="83"/>
      <c r="D122" s="99"/>
      <c r="E122" s="99"/>
      <c r="F122" s="109">
        <f>SUM(F123,F124,F125)</f>
        <v>0</v>
      </c>
    </row>
    <row r="123" spans="2:6" ht="15">
      <c r="B123" s="134" t="s">
        <v>74</v>
      </c>
      <c r="C123" s="121"/>
      <c r="D123" s="122"/>
      <c r="E123" s="122"/>
      <c r="F123" s="110">
        <f>D123*E123</f>
        <v>0</v>
      </c>
    </row>
    <row r="124" spans="2:6" ht="15">
      <c r="B124" s="134" t="s">
        <v>75</v>
      </c>
      <c r="C124" s="121"/>
      <c r="D124" s="122"/>
      <c r="E124" s="122"/>
      <c r="F124" s="110">
        <f>D124*E124</f>
        <v>0</v>
      </c>
    </row>
    <row r="125" spans="2:6" ht="15">
      <c r="B125" s="85" t="s">
        <v>76</v>
      </c>
      <c r="C125" s="83"/>
      <c r="D125" s="99"/>
      <c r="E125" s="99"/>
      <c r="F125" s="109">
        <f>SUM(F126:F130)</f>
        <v>0</v>
      </c>
    </row>
    <row r="126" spans="2:6" ht="15">
      <c r="B126" s="132" t="s">
        <v>77</v>
      </c>
      <c r="C126" s="121"/>
      <c r="D126" s="122"/>
      <c r="E126" s="122"/>
      <c r="F126" s="110">
        <f>D126*E126</f>
        <v>0</v>
      </c>
    </row>
    <row r="127" spans="2:6" ht="15">
      <c r="B127" s="132" t="s">
        <v>78</v>
      </c>
      <c r="C127" s="121"/>
      <c r="D127" s="122"/>
      <c r="E127" s="122"/>
      <c r="F127" s="110">
        <f>D127*E127</f>
        <v>0</v>
      </c>
    </row>
    <row r="128" spans="2:6" ht="15">
      <c r="B128" s="132" t="s">
        <v>79</v>
      </c>
      <c r="C128" s="121"/>
      <c r="D128" s="122"/>
      <c r="E128" s="122"/>
      <c r="F128" s="110">
        <f>D128*E128</f>
        <v>0</v>
      </c>
    </row>
    <row r="129" spans="2:6" ht="15">
      <c r="B129" s="132" t="s">
        <v>80</v>
      </c>
      <c r="C129" s="121"/>
      <c r="D129" s="122"/>
      <c r="E129" s="122"/>
      <c r="F129" s="110">
        <f>D129*E129</f>
        <v>0</v>
      </c>
    </row>
    <row r="130" spans="2:6" ht="15.75" thickBot="1">
      <c r="B130" s="137" t="s">
        <v>81</v>
      </c>
      <c r="C130" s="123"/>
      <c r="D130" s="124"/>
      <c r="E130" s="124"/>
      <c r="F130" s="111">
        <f>D130*E130</f>
        <v>0</v>
      </c>
    </row>
    <row r="131" spans="2:6" ht="15.75" thickBot="1">
      <c r="B131" s="88"/>
      <c r="C131" s="84"/>
      <c r="D131" s="95"/>
      <c r="E131" s="95"/>
      <c r="F131" s="112"/>
    </row>
    <row r="132" spans="2:6" ht="15">
      <c r="B132" s="80" t="s">
        <v>82</v>
      </c>
      <c r="C132" s="81"/>
      <c r="D132" s="98"/>
      <c r="E132" s="98"/>
      <c r="F132" s="108">
        <f>SUM(F133,F157,F161)</f>
        <v>0</v>
      </c>
    </row>
    <row r="133" spans="2:6" ht="15">
      <c r="B133" s="82" t="s">
        <v>83</v>
      </c>
      <c r="C133" s="83"/>
      <c r="D133" s="99"/>
      <c r="E133" s="99"/>
      <c r="F133" s="109">
        <f>SUM(F134,F135,F136,F150,F151,F156)</f>
        <v>0</v>
      </c>
    </row>
    <row r="134" spans="2:6" ht="28.5">
      <c r="B134" s="134" t="s">
        <v>84</v>
      </c>
      <c r="C134" s="121"/>
      <c r="D134" s="122"/>
      <c r="E134" s="122"/>
      <c r="F134" s="110">
        <f>D134*E134</f>
        <v>0</v>
      </c>
    </row>
    <row r="135" spans="2:6" ht="15">
      <c r="B135" s="134" t="s">
        <v>85</v>
      </c>
      <c r="C135" s="121"/>
      <c r="D135" s="122"/>
      <c r="E135" s="122"/>
      <c r="F135" s="110">
        <f>D135*E135</f>
        <v>0</v>
      </c>
    </row>
    <row r="136" spans="2:6" ht="15">
      <c r="B136" s="85" t="s">
        <v>86</v>
      </c>
      <c r="C136" s="83"/>
      <c r="D136" s="99"/>
      <c r="E136" s="99"/>
      <c r="F136" s="109">
        <f>SUM(F137:F149)</f>
        <v>0</v>
      </c>
    </row>
    <row r="137" spans="2:6" ht="15">
      <c r="B137" s="132" t="s">
        <v>87</v>
      </c>
      <c r="C137" s="121"/>
      <c r="D137" s="122"/>
      <c r="E137" s="122"/>
      <c r="F137" s="110">
        <f aca="true" t="shared" si="7" ref="F137:F150">D137*E137</f>
        <v>0</v>
      </c>
    </row>
    <row r="138" spans="2:6" ht="15">
      <c r="B138" s="132" t="s">
        <v>88</v>
      </c>
      <c r="C138" s="121"/>
      <c r="D138" s="122"/>
      <c r="E138" s="122"/>
      <c r="F138" s="110">
        <f t="shared" si="7"/>
        <v>0</v>
      </c>
    </row>
    <row r="139" spans="2:6" ht="15">
      <c r="B139" s="132" t="s">
        <v>89</v>
      </c>
      <c r="C139" s="121"/>
      <c r="D139" s="122"/>
      <c r="E139" s="122"/>
      <c r="F139" s="110">
        <f t="shared" si="7"/>
        <v>0</v>
      </c>
    </row>
    <row r="140" spans="2:6" ht="15">
      <c r="B140" s="132" t="s">
        <v>90</v>
      </c>
      <c r="C140" s="121"/>
      <c r="D140" s="122"/>
      <c r="E140" s="122"/>
      <c r="F140" s="110">
        <f t="shared" si="7"/>
        <v>0</v>
      </c>
    </row>
    <row r="141" spans="2:6" ht="15">
      <c r="B141" s="132" t="s">
        <v>91</v>
      </c>
      <c r="C141" s="121"/>
      <c r="D141" s="122"/>
      <c r="E141" s="122"/>
      <c r="F141" s="110">
        <f t="shared" si="7"/>
        <v>0</v>
      </c>
    </row>
    <row r="142" spans="2:6" ht="15">
      <c r="B142" s="132" t="s">
        <v>92</v>
      </c>
      <c r="C142" s="121"/>
      <c r="D142" s="122"/>
      <c r="E142" s="122"/>
      <c r="F142" s="110">
        <f t="shared" si="7"/>
        <v>0</v>
      </c>
    </row>
    <row r="143" spans="2:6" ht="15">
      <c r="B143" s="132" t="s">
        <v>93</v>
      </c>
      <c r="C143" s="121"/>
      <c r="D143" s="122"/>
      <c r="E143" s="122"/>
      <c r="F143" s="110">
        <f t="shared" si="7"/>
        <v>0</v>
      </c>
    </row>
    <row r="144" spans="2:6" ht="15">
      <c r="B144" s="132" t="s">
        <v>94</v>
      </c>
      <c r="C144" s="121"/>
      <c r="D144" s="122"/>
      <c r="E144" s="122"/>
      <c r="F144" s="110">
        <f t="shared" si="7"/>
        <v>0</v>
      </c>
    </row>
    <row r="145" spans="2:6" ht="15">
      <c r="B145" s="132" t="s">
        <v>95</v>
      </c>
      <c r="C145" s="121"/>
      <c r="D145" s="122"/>
      <c r="E145" s="122"/>
      <c r="F145" s="110">
        <f t="shared" si="7"/>
        <v>0</v>
      </c>
    </row>
    <row r="146" spans="2:6" ht="15">
      <c r="B146" s="132" t="s">
        <v>96</v>
      </c>
      <c r="C146" s="121"/>
      <c r="D146" s="122"/>
      <c r="E146" s="122"/>
      <c r="F146" s="110">
        <f t="shared" si="7"/>
        <v>0</v>
      </c>
    </row>
    <row r="147" spans="2:6" ht="15">
      <c r="B147" s="132" t="s">
        <v>97</v>
      </c>
      <c r="C147" s="121"/>
      <c r="D147" s="122"/>
      <c r="E147" s="122"/>
      <c r="F147" s="110">
        <f t="shared" si="7"/>
        <v>0</v>
      </c>
    </row>
    <row r="148" spans="2:6" ht="15">
      <c r="B148" s="132" t="s">
        <v>98</v>
      </c>
      <c r="C148" s="121"/>
      <c r="D148" s="122"/>
      <c r="E148" s="122"/>
      <c r="F148" s="110">
        <f t="shared" si="7"/>
        <v>0</v>
      </c>
    </row>
    <row r="149" spans="2:6" ht="15">
      <c r="B149" s="132" t="s">
        <v>99</v>
      </c>
      <c r="C149" s="121"/>
      <c r="D149" s="122"/>
      <c r="E149" s="122"/>
      <c r="F149" s="110">
        <f t="shared" si="7"/>
        <v>0</v>
      </c>
    </row>
    <row r="150" spans="2:6" ht="15">
      <c r="B150" s="134" t="s">
        <v>100</v>
      </c>
      <c r="C150" s="121"/>
      <c r="D150" s="122"/>
      <c r="E150" s="122"/>
      <c r="F150" s="110">
        <f t="shared" si="7"/>
        <v>0</v>
      </c>
    </row>
    <row r="151" spans="2:6" ht="15">
      <c r="B151" s="85" t="s">
        <v>101</v>
      </c>
      <c r="C151" s="83"/>
      <c r="D151" s="99"/>
      <c r="E151" s="99"/>
      <c r="F151" s="109">
        <f>SUM(F152:F155)</f>
        <v>0</v>
      </c>
    </row>
    <row r="152" spans="2:6" ht="15">
      <c r="B152" s="132" t="s">
        <v>102</v>
      </c>
      <c r="C152" s="121"/>
      <c r="D152" s="122"/>
      <c r="E152" s="122"/>
      <c r="F152" s="110">
        <f>D152*E152</f>
        <v>0</v>
      </c>
    </row>
    <row r="153" spans="2:6" ht="15">
      <c r="B153" s="132" t="s">
        <v>103</v>
      </c>
      <c r="C153" s="121"/>
      <c r="D153" s="122"/>
      <c r="E153" s="122"/>
      <c r="F153" s="110">
        <f>D153*E153</f>
        <v>0</v>
      </c>
    </row>
    <row r="154" spans="2:6" ht="15">
      <c r="B154" s="132" t="s">
        <v>104</v>
      </c>
      <c r="C154" s="121"/>
      <c r="D154" s="122"/>
      <c r="E154" s="122"/>
      <c r="F154" s="110">
        <f>D154*E154</f>
        <v>0</v>
      </c>
    </row>
    <row r="155" spans="2:6" ht="15">
      <c r="B155" s="132" t="s">
        <v>81</v>
      </c>
      <c r="C155" s="121"/>
      <c r="D155" s="122"/>
      <c r="E155" s="122"/>
      <c r="F155" s="110">
        <f>D155*E155</f>
        <v>0</v>
      </c>
    </row>
    <row r="156" spans="2:6" ht="15">
      <c r="B156" s="134" t="s">
        <v>105</v>
      </c>
      <c r="C156" s="121"/>
      <c r="D156" s="122"/>
      <c r="E156" s="122"/>
      <c r="F156" s="110">
        <f>D156*E156</f>
        <v>0</v>
      </c>
    </row>
    <row r="157" spans="2:6" ht="15">
      <c r="B157" s="82" t="s">
        <v>106</v>
      </c>
      <c r="C157" s="83"/>
      <c r="D157" s="99"/>
      <c r="E157" s="99"/>
      <c r="F157" s="109">
        <f>SUM(F158:F160)</f>
        <v>0</v>
      </c>
    </row>
    <row r="158" spans="2:6" ht="15">
      <c r="B158" s="134" t="s">
        <v>107</v>
      </c>
      <c r="C158" s="121"/>
      <c r="D158" s="122"/>
      <c r="E158" s="122"/>
      <c r="F158" s="110">
        <f>D158*E158</f>
        <v>0</v>
      </c>
    </row>
    <row r="159" spans="2:6" ht="28.5">
      <c r="B159" s="134" t="s">
        <v>108</v>
      </c>
      <c r="C159" s="121"/>
      <c r="D159" s="122"/>
      <c r="E159" s="122"/>
      <c r="F159" s="110">
        <f>D159*E159</f>
        <v>0</v>
      </c>
    </row>
    <row r="160" spans="2:6" ht="15">
      <c r="B160" s="134" t="s">
        <v>109</v>
      </c>
      <c r="C160" s="121"/>
      <c r="D160" s="122"/>
      <c r="E160" s="122"/>
      <c r="F160" s="110">
        <f>D160*E160</f>
        <v>0</v>
      </c>
    </row>
    <row r="161" spans="2:6" ht="15">
      <c r="B161" s="82" t="s">
        <v>110</v>
      </c>
      <c r="C161" s="83"/>
      <c r="D161" s="99"/>
      <c r="E161" s="99"/>
      <c r="F161" s="109">
        <f>SUM(F162)</f>
        <v>0</v>
      </c>
    </row>
    <row r="162" spans="2:6" ht="15.75" thickBot="1">
      <c r="B162" s="136" t="s">
        <v>111</v>
      </c>
      <c r="C162" s="123"/>
      <c r="D162" s="124"/>
      <c r="E162" s="124"/>
      <c r="F162" s="111">
        <f>D162*E162</f>
        <v>0</v>
      </c>
    </row>
    <row r="163" spans="2:6" ht="15.75" thickBot="1">
      <c r="B163" s="89"/>
      <c r="C163" s="84"/>
      <c r="D163" s="95"/>
      <c r="E163" s="95"/>
      <c r="F163" s="112"/>
    </row>
    <row r="164" spans="2:6" ht="15">
      <c r="B164" s="80" t="s">
        <v>112</v>
      </c>
      <c r="C164" s="81"/>
      <c r="D164" s="98"/>
      <c r="E164" s="98"/>
      <c r="F164" s="108">
        <f>SUM(F165,F167,F177)</f>
        <v>0</v>
      </c>
    </row>
    <row r="165" spans="2:6" ht="15">
      <c r="B165" s="82" t="s">
        <v>113</v>
      </c>
      <c r="C165" s="83"/>
      <c r="D165" s="99"/>
      <c r="E165" s="99"/>
      <c r="F165" s="109">
        <f>SUM(F166)</f>
        <v>0</v>
      </c>
    </row>
    <row r="166" spans="2:6" ht="15">
      <c r="B166" s="134" t="s">
        <v>114</v>
      </c>
      <c r="C166" s="121"/>
      <c r="D166" s="122"/>
      <c r="E166" s="122"/>
      <c r="F166" s="110">
        <f>D166*E166</f>
        <v>0</v>
      </c>
    </row>
    <row r="167" spans="2:6" ht="15">
      <c r="B167" s="82" t="s">
        <v>115</v>
      </c>
      <c r="C167" s="83"/>
      <c r="D167" s="99"/>
      <c r="E167" s="99"/>
      <c r="F167" s="109">
        <f>SUM(F168,F172,F175)</f>
        <v>0</v>
      </c>
    </row>
    <row r="168" spans="2:6" ht="15">
      <c r="B168" s="85" t="s">
        <v>116</v>
      </c>
      <c r="C168" s="83"/>
      <c r="D168" s="99"/>
      <c r="E168" s="99"/>
      <c r="F168" s="109">
        <f>SUM(F169:F171)</f>
        <v>0</v>
      </c>
    </row>
    <row r="169" spans="2:6" ht="15">
      <c r="B169" s="132" t="s">
        <v>117</v>
      </c>
      <c r="C169" s="121"/>
      <c r="D169" s="122"/>
      <c r="E169" s="122"/>
      <c r="F169" s="110">
        <f>D169*E169</f>
        <v>0</v>
      </c>
    </row>
    <row r="170" spans="2:6" ht="15">
      <c r="B170" s="132" t="s">
        <v>118</v>
      </c>
      <c r="C170" s="121"/>
      <c r="D170" s="122"/>
      <c r="E170" s="122"/>
      <c r="F170" s="110">
        <f>D170*E170</f>
        <v>0</v>
      </c>
    </row>
    <row r="171" spans="2:6" ht="15">
      <c r="B171" s="132" t="s">
        <v>119</v>
      </c>
      <c r="C171" s="121"/>
      <c r="D171" s="122"/>
      <c r="E171" s="122"/>
      <c r="F171" s="110">
        <f>D171*E171</f>
        <v>0</v>
      </c>
    </row>
    <row r="172" spans="2:6" ht="15">
      <c r="B172" s="85" t="s">
        <v>120</v>
      </c>
      <c r="C172" s="83"/>
      <c r="D172" s="99"/>
      <c r="E172" s="99"/>
      <c r="F172" s="109">
        <f>SUM(F173:F174)</f>
        <v>0</v>
      </c>
    </row>
    <row r="173" spans="2:6" ht="28.5">
      <c r="B173" s="132" t="s">
        <v>121</v>
      </c>
      <c r="C173" s="121"/>
      <c r="D173" s="122"/>
      <c r="E173" s="122"/>
      <c r="F173" s="110">
        <f>D173*E173</f>
        <v>0</v>
      </c>
    </row>
    <row r="174" spans="2:6" ht="15">
      <c r="B174" s="132" t="s">
        <v>122</v>
      </c>
      <c r="C174" s="121"/>
      <c r="D174" s="122"/>
      <c r="E174" s="122"/>
      <c r="F174" s="110">
        <f>D174*E174</f>
        <v>0</v>
      </c>
    </row>
    <row r="175" spans="2:6" ht="15">
      <c r="B175" s="85" t="s">
        <v>123</v>
      </c>
      <c r="C175" s="83"/>
      <c r="D175" s="99"/>
      <c r="E175" s="99"/>
      <c r="F175" s="109">
        <f>SUM(F176)</f>
        <v>0</v>
      </c>
    </row>
    <row r="176" spans="2:6" ht="15">
      <c r="B176" s="132" t="s">
        <v>124</v>
      </c>
      <c r="C176" s="121"/>
      <c r="D176" s="122"/>
      <c r="E176" s="122"/>
      <c r="F176" s="110">
        <f>D176*E176</f>
        <v>0</v>
      </c>
    </row>
    <row r="177" spans="2:6" ht="15">
      <c r="B177" s="82" t="s">
        <v>125</v>
      </c>
      <c r="C177" s="83"/>
      <c r="D177" s="99"/>
      <c r="E177" s="99"/>
      <c r="F177" s="109">
        <f>SUM(F178,F183,F189,F190,F191,F192,F193,F194,F195,F196,F197,F205)</f>
        <v>0</v>
      </c>
    </row>
    <row r="178" spans="2:6" ht="15">
      <c r="B178" s="85" t="s">
        <v>126</v>
      </c>
      <c r="C178" s="83"/>
      <c r="D178" s="99"/>
      <c r="E178" s="99"/>
      <c r="F178" s="109">
        <f>SUM(F179:F182)</f>
        <v>0</v>
      </c>
    </row>
    <row r="179" spans="2:6" ht="15">
      <c r="B179" s="132" t="s">
        <v>127</v>
      </c>
      <c r="C179" s="121"/>
      <c r="D179" s="122"/>
      <c r="E179" s="122"/>
      <c r="F179" s="110">
        <f>D179*E179</f>
        <v>0</v>
      </c>
    </row>
    <row r="180" spans="2:6" ht="15">
      <c r="B180" s="132" t="s">
        <v>128</v>
      </c>
      <c r="C180" s="121"/>
      <c r="D180" s="122"/>
      <c r="E180" s="122"/>
      <c r="F180" s="110">
        <f>D180*E180</f>
        <v>0</v>
      </c>
    </row>
    <row r="181" spans="2:6" ht="15">
      <c r="B181" s="132" t="s">
        <v>129</v>
      </c>
      <c r="C181" s="121"/>
      <c r="D181" s="122"/>
      <c r="E181" s="122"/>
      <c r="F181" s="110">
        <f>D181*E181</f>
        <v>0</v>
      </c>
    </row>
    <row r="182" spans="2:6" ht="28.5">
      <c r="B182" s="132" t="s">
        <v>130</v>
      </c>
      <c r="C182" s="121"/>
      <c r="D182" s="122"/>
      <c r="E182" s="122"/>
      <c r="F182" s="110">
        <f>D182*E182</f>
        <v>0</v>
      </c>
    </row>
    <row r="183" spans="2:6" ht="15">
      <c r="B183" s="85" t="s">
        <v>131</v>
      </c>
      <c r="C183" s="83"/>
      <c r="D183" s="99"/>
      <c r="E183" s="99"/>
      <c r="F183" s="109">
        <f>SUM(F184:F188)</f>
        <v>0</v>
      </c>
    </row>
    <row r="184" spans="2:6" ht="15">
      <c r="B184" s="132" t="s">
        <v>76</v>
      </c>
      <c r="C184" s="121"/>
      <c r="D184" s="122"/>
      <c r="E184" s="122"/>
      <c r="F184" s="110">
        <f aca="true" t="shared" si="8" ref="F184:F196">D184*E184</f>
        <v>0</v>
      </c>
    </row>
    <row r="185" spans="2:6" ht="15">
      <c r="B185" s="132" t="s">
        <v>132</v>
      </c>
      <c r="C185" s="121"/>
      <c r="D185" s="122"/>
      <c r="E185" s="122"/>
      <c r="F185" s="110">
        <f t="shared" si="8"/>
        <v>0</v>
      </c>
    </row>
    <row r="186" spans="2:6" ht="15">
      <c r="B186" s="132" t="s">
        <v>133</v>
      </c>
      <c r="C186" s="121"/>
      <c r="D186" s="122"/>
      <c r="E186" s="122"/>
      <c r="F186" s="110">
        <f t="shared" si="8"/>
        <v>0</v>
      </c>
    </row>
    <row r="187" spans="2:6" ht="15">
      <c r="B187" s="132" t="s">
        <v>134</v>
      </c>
      <c r="C187" s="121"/>
      <c r="D187" s="122"/>
      <c r="E187" s="122"/>
      <c r="F187" s="110">
        <f t="shared" si="8"/>
        <v>0</v>
      </c>
    </row>
    <row r="188" spans="2:6" ht="15">
      <c r="B188" s="132" t="s">
        <v>135</v>
      </c>
      <c r="C188" s="121"/>
      <c r="D188" s="122"/>
      <c r="E188" s="122"/>
      <c r="F188" s="110">
        <f t="shared" si="8"/>
        <v>0</v>
      </c>
    </row>
    <row r="189" spans="2:6" ht="15">
      <c r="B189" s="134" t="s">
        <v>136</v>
      </c>
      <c r="C189" s="121"/>
      <c r="D189" s="122"/>
      <c r="E189" s="122"/>
      <c r="F189" s="110">
        <f t="shared" si="8"/>
        <v>0</v>
      </c>
    </row>
    <row r="190" spans="2:6" ht="15">
      <c r="B190" s="134" t="s">
        <v>137</v>
      </c>
      <c r="C190" s="121"/>
      <c r="D190" s="122"/>
      <c r="E190" s="122"/>
      <c r="F190" s="110">
        <f t="shared" si="8"/>
        <v>0</v>
      </c>
    </row>
    <row r="191" spans="2:6" ht="15">
      <c r="B191" s="134" t="s">
        <v>138</v>
      </c>
      <c r="C191" s="121"/>
      <c r="D191" s="122"/>
      <c r="E191" s="122"/>
      <c r="F191" s="110">
        <f t="shared" si="8"/>
        <v>0</v>
      </c>
    </row>
    <row r="192" spans="2:6" ht="15">
      <c r="B192" s="134" t="s">
        <v>139</v>
      </c>
      <c r="C192" s="121"/>
      <c r="D192" s="122"/>
      <c r="E192" s="122"/>
      <c r="F192" s="110">
        <f t="shared" si="8"/>
        <v>0</v>
      </c>
    </row>
    <row r="193" spans="2:6" ht="15">
      <c r="B193" s="134" t="s">
        <v>140</v>
      </c>
      <c r="C193" s="121"/>
      <c r="D193" s="122"/>
      <c r="E193" s="122"/>
      <c r="F193" s="110">
        <f t="shared" si="8"/>
        <v>0</v>
      </c>
    </row>
    <row r="194" spans="2:6" ht="15">
      <c r="B194" s="134" t="s">
        <v>141</v>
      </c>
      <c r="C194" s="121"/>
      <c r="D194" s="122"/>
      <c r="E194" s="122"/>
      <c r="F194" s="110">
        <f t="shared" si="8"/>
        <v>0</v>
      </c>
    </row>
    <row r="195" spans="2:6" ht="15">
      <c r="B195" s="134" t="s">
        <v>142</v>
      </c>
      <c r="C195" s="121"/>
      <c r="D195" s="122"/>
      <c r="E195" s="122"/>
      <c r="F195" s="110">
        <f t="shared" si="8"/>
        <v>0</v>
      </c>
    </row>
    <row r="196" spans="2:6" ht="15">
      <c r="B196" s="134" t="s">
        <v>143</v>
      </c>
      <c r="C196" s="121"/>
      <c r="D196" s="122"/>
      <c r="E196" s="122"/>
      <c r="F196" s="110">
        <f t="shared" si="8"/>
        <v>0</v>
      </c>
    </row>
    <row r="197" spans="2:6" ht="15">
      <c r="B197" s="85" t="s">
        <v>144</v>
      </c>
      <c r="C197" s="83"/>
      <c r="D197" s="99"/>
      <c r="E197" s="99"/>
      <c r="F197" s="109">
        <f>SUM(F198:F204)</f>
        <v>0</v>
      </c>
    </row>
    <row r="198" spans="2:6" ht="15">
      <c r="B198" s="132" t="s">
        <v>145</v>
      </c>
      <c r="C198" s="121"/>
      <c r="D198" s="122"/>
      <c r="E198" s="122"/>
      <c r="F198" s="110">
        <f aca="true" t="shared" si="9" ref="F198:F204">D198*E198</f>
        <v>0</v>
      </c>
    </row>
    <row r="199" spans="2:6" ht="15">
      <c r="B199" s="132" t="s">
        <v>146</v>
      </c>
      <c r="C199" s="121"/>
      <c r="D199" s="122"/>
      <c r="E199" s="122"/>
      <c r="F199" s="110">
        <f t="shared" si="9"/>
        <v>0</v>
      </c>
    </row>
    <row r="200" spans="2:6" ht="15">
      <c r="B200" s="132" t="s">
        <v>147</v>
      </c>
      <c r="C200" s="121"/>
      <c r="D200" s="122"/>
      <c r="E200" s="122"/>
      <c r="F200" s="110">
        <f t="shared" si="9"/>
        <v>0</v>
      </c>
    </row>
    <row r="201" spans="2:6" ht="15">
      <c r="B201" s="132" t="s">
        <v>148</v>
      </c>
      <c r="C201" s="121"/>
      <c r="D201" s="122"/>
      <c r="E201" s="122"/>
      <c r="F201" s="110">
        <f t="shared" si="9"/>
        <v>0</v>
      </c>
    </row>
    <row r="202" spans="2:6" ht="15">
      <c r="B202" s="132" t="s">
        <v>40</v>
      </c>
      <c r="C202" s="121"/>
      <c r="D202" s="122"/>
      <c r="E202" s="122"/>
      <c r="F202" s="110">
        <f t="shared" si="9"/>
        <v>0</v>
      </c>
    </row>
    <row r="203" spans="2:6" ht="15">
      <c r="B203" s="132" t="s">
        <v>149</v>
      </c>
      <c r="C203" s="121"/>
      <c r="D203" s="122"/>
      <c r="E203" s="122"/>
      <c r="F203" s="110">
        <f t="shared" si="9"/>
        <v>0</v>
      </c>
    </row>
    <row r="204" spans="2:6" ht="15">
      <c r="B204" s="132" t="s">
        <v>150</v>
      </c>
      <c r="C204" s="121"/>
      <c r="D204" s="122"/>
      <c r="E204" s="122"/>
      <c r="F204" s="110">
        <f t="shared" si="9"/>
        <v>0</v>
      </c>
    </row>
    <row r="205" spans="2:6" ht="15">
      <c r="B205" s="85" t="s">
        <v>151</v>
      </c>
      <c r="C205" s="83"/>
      <c r="D205" s="99"/>
      <c r="E205" s="99"/>
      <c r="F205" s="109">
        <f>SUM(F206)</f>
        <v>0</v>
      </c>
    </row>
    <row r="206" spans="2:6" ht="15.75" thickBot="1">
      <c r="B206" s="137" t="s">
        <v>77</v>
      </c>
      <c r="C206" s="123"/>
      <c r="D206" s="124"/>
      <c r="E206" s="124"/>
      <c r="F206" s="111">
        <f>D206*E206</f>
        <v>0</v>
      </c>
    </row>
    <row r="207" spans="2:6" ht="15.75" thickBot="1">
      <c r="B207" s="88"/>
      <c r="C207" s="84"/>
      <c r="D207" s="95"/>
      <c r="E207" s="95"/>
      <c r="F207" s="112"/>
    </row>
    <row r="208" spans="2:6" ht="15">
      <c r="B208" s="80" t="s">
        <v>152</v>
      </c>
      <c r="C208" s="81"/>
      <c r="D208" s="98"/>
      <c r="E208" s="98"/>
      <c r="F208" s="108">
        <f>SUM(F209,F210,F211)</f>
        <v>0</v>
      </c>
    </row>
    <row r="209" spans="2:6" ht="15">
      <c r="B209" s="135" t="s">
        <v>153</v>
      </c>
      <c r="C209" s="121"/>
      <c r="D209" s="122"/>
      <c r="E209" s="122"/>
      <c r="F209" s="110">
        <f>D209*E209</f>
        <v>0</v>
      </c>
    </row>
    <row r="210" spans="2:6" ht="28.5">
      <c r="B210" s="135" t="s">
        <v>154</v>
      </c>
      <c r="C210" s="121"/>
      <c r="D210" s="122"/>
      <c r="E210" s="122"/>
      <c r="F210" s="110">
        <f>D210*E210</f>
        <v>0</v>
      </c>
    </row>
    <row r="211" spans="2:6" ht="15">
      <c r="B211" s="82" t="s">
        <v>155</v>
      </c>
      <c r="C211" s="83"/>
      <c r="D211" s="99"/>
      <c r="E211" s="99"/>
      <c r="F211" s="109">
        <f>SUM(F212:F214)</f>
        <v>0</v>
      </c>
    </row>
    <row r="212" spans="2:6" ht="15">
      <c r="B212" s="134" t="s">
        <v>156</v>
      </c>
      <c r="C212" s="121"/>
      <c r="D212" s="122"/>
      <c r="E212" s="122"/>
      <c r="F212" s="110">
        <f>D212*E212</f>
        <v>0</v>
      </c>
    </row>
    <row r="213" spans="2:6" ht="15">
      <c r="B213" s="134" t="s">
        <v>157</v>
      </c>
      <c r="C213" s="121"/>
      <c r="D213" s="122"/>
      <c r="E213" s="122"/>
      <c r="F213" s="110">
        <f>D213*E213</f>
        <v>0</v>
      </c>
    </row>
    <row r="214" spans="2:6" ht="15.75" thickBot="1">
      <c r="B214" s="136" t="s">
        <v>158</v>
      </c>
      <c r="C214" s="123"/>
      <c r="D214" s="124"/>
      <c r="E214" s="124"/>
      <c r="F214" s="111">
        <f>D214*E214</f>
        <v>0</v>
      </c>
    </row>
  </sheetData>
  <sheetProtection sheet="1" objects="1" scenarios="1" selectLockedCells="1"/>
  <mergeCells count="1">
    <mergeCell ref="B2:E2"/>
  </mergeCells>
  <printOptions/>
  <pageMargins left="0.35" right="0.41" top="0.75" bottom="0.75" header="0.3" footer="0.3"/>
  <pageSetup fitToHeight="4" fitToWidth="1" horizontalDpi="300" verticalDpi="300" orientation="portrait" scale="6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AK145"/>
  <sheetViews>
    <sheetView showGridLines="0" zoomScalePageLayoutView="0" workbookViewId="0" topLeftCell="A1">
      <selection activeCell="F7" sqref="F7"/>
    </sheetView>
  </sheetViews>
  <sheetFormatPr defaultColWidth="9.140625" defaultRowHeight="15"/>
  <cols>
    <col min="1" max="1" width="2.57421875" style="0" customWidth="1"/>
    <col min="2" max="3" width="3.140625" style="0" customWidth="1"/>
    <col min="4" max="4" width="53.00390625" style="0" customWidth="1"/>
    <col min="5" max="5" width="1.1484375" style="0" customWidth="1"/>
    <col min="6" max="6" width="20.7109375" style="0" customWidth="1"/>
    <col min="7" max="7" width="3.140625" style="0" customWidth="1"/>
    <col min="8" max="8" width="5.140625" style="0" customWidth="1"/>
    <col min="9" max="9" width="9.421875" style="0" customWidth="1"/>
    <col min="10" max="10" width="6.421875" style="0" customWidth="1"/>
    <col min="11" max="11" width="7.57421875" style="0" customWidth="1"/>
    <col min="12" max="12" width="0" style="2" hidden="1" customWidth="1"/>
    <col min="13" max="37" width="9.140625" style="2" customWidth="1"/>
  </cols>
  <sheetData>
    <row r="1" ht="15.75" thickBot="1"/>
    <row r="2" spans="2:11" ht="15">
      <c r="B2" s="27"/>
      <c r="C2" s="28"/>
      <c r="D2" s="28"/>
      <c r="E2" s="28"/>
      <c r="F2" s="28"/>
      <c r="G2" s="28"/>
      <c r="H2" s="28"/>
      <c r="I2" s="28"/>
      <c r="J2" s="29"/>
      <c r="K2" s="26"/>
    </row>
    <row r="3" spans="2:37" s="1" customFormat="1" ht="15">
      <c r="B3" s="30"/>
      <c r="C3" s="32"/>
      <c r="D3" s="31" t="s">
        <v>166</v>
      </c>
      <c r="E3" s="31"/>
      <c r="F3" s="32"/>
      <c r="G3" s="32"/>
      <c r="H3" s="32"/>
      <c r="I3" s="32"/>
      <c r="J3" s="33"/>
      <c r="L3" s="2"/>
      <c r="M3" s="2"/>
      <c r="N3" s="2"/>
      <c r="O3" s="2"/>
      <c r="P3" s="2"/>
      <c r="Q3" s="2"/>
      <c r="R3" s="2"/>
      <c r="S3" s="2"/>
      <c r="T3" s="2"/>
      <c r="U3" s="2"/>
      <c r="V3" s="2"/>
      <c r="W3" s="2"/>
      <c r="X3" s="2"/>
      <c r="Y3" s="2"/>
      <c r="Z3" s="2"/>
      <c r="AA3" s="2"/>
      <c r="AB3" s="2"/>
      <c r="AC3" s="2"/>
      <c r="AD3" s="2"/>
      <c r="AE3" s="2"/>
      <c r="AF3" s="2"/>
      <c r="AG3" s="2"/>
      <c r="AH3" s="2"/>
      <c r="AI3" s="2"/>
      <c r="AJ3" s="2"/>
      <c r="AK3" s="2"/>
    </row>
    <row r="4" spans="2:37" s="1" customFormat="1" ht="15">
      <c r="B4" s="30"/>
      <c r="C4" s="32"/>
      <c r="D4" s="31"/>
      <c r="E4" s="31"/>
      <c r="F4" s="32"/>
      <c r="G4" s="32"/>
      <c r="H4" s="32"/>
      <c r="I4" s="32"/>
      <c r="J4" s="33"/>
      <c r="L4" s="2"/>
      <c r="M4" s="2"/>
      <c r="N4" s="2"/>
      <c r="O4" s="2"/>
      <c r="P4" s="2"/>
      <c r="Q4" s="2"/>
      <c r="R4" s="2"/>
      <c r="S4" s="2"/>
      <c r="T4" s="2"/>
      <c r="U4" s="2"/>
      <c r="V4" s="2"/>
      <c r="W4" s="2"/>
      <c r="X4" s="2"/>
      <c r="Y4" s="2"/>
      <c r="Z4" s="2"/>
      <c r="AA4" s="2"/>
      <c r="AB4" s="2"/>
      <c r="AC4" s="2"/>
      <c r="AD4" s="2"/>
      <c r="AE4" s="2"/>
      <c r="AF4" s="2"/>
      <c r="AG4" s="2"/>
      <c r="AH4" s="2"/>
      <c r="AI4" s="2"/>
      <c r="AJ4" s="2"/>
      <c r="AK4" s="2"/>
    </row>
    <row r="5" spans="2:37" s="1" customFormat="1" ht="14.25">
      <c r="B5" s="30"/>
      <c r="C5" s="32"/>
      <c r="D5" s="102" t="s">
        <v>173</v>
      </c>
      <c r="E5" s="102"/>
      <c r="F5" s="32"/>
      <c r="G5" s="32"/>
      <c r="H5" s="32"/>
      <c r="I5" s="32"/>
      <c r="J5" s="33"/>
      <c r="L5" s="2"/>
      <c r="M5" s="2"/>
      <c r="N5" s="2"/>
      <c r="O5" s="2"/>
      <c r="P5" s="2"/>
      <c r="Q5" s="2"/>
      <c r="R5" s="2"/>
      <c r="S5" s="2"/>
      <c r="T5" s="2"/>
      <c r="U5" s="2"/>
      <c r="V5" s="2"/>
      <c r="W5" s="2"/>
      <c r="X5" s="2"/>
      <c r="Y5" s="2"/>
      <c r="Z5" s="2"/>
      <c r="AA5" s="2"/>
      <c r="AB5" s="2"/>
      <c r="AC5" s="2"/>
      <c r="AD5" s="2"/>
      <c r="AE5" s="2"/>
      <c r="AF5" s="2"/>
      <c r="AG5" s="2"/>
      <c r="AH5" s="2"/>
      <c r="AI5" s="2"/>
      <c r="AJ5" s="2"/>
      <c r="AK5" s="2"/>
    </row>
    <row r="6" spans="2:37" s="1" customFormat="1" ht="6" customHeight="1">
      <c r="B6" s="30"/>
      <c r="C6" s="32"/>
      <c r="D6" s="102"/>
      <c r="E6" s="102"/>
      <c r="F6" s="32"/>
      <c r="G6" s="32"/>
      <c r="H6" s="32"/>
      <c r="I6" s="32"/>
      <c r="J6" s="33"/>
      <c r="L6" s="2"/>
      <c r="M6" s="2"/>
      <c r="N6" s="2"/>
      <c r="O6" s="2"/>
      <c r="P6" s="2"/>
      <c r="Q6" s="2"/>
      <c r="R6" s="2"/>
      <c r="S6" s="2"/>
      <c r="T6" s="2"/>
      <c r="U6" s="2"/>
      <c r="V6" s="2"/>
      <c r="W6" s="2"/>
      <c r="X6" s="2"/>
      <c r="Y6" s="2"/>
      <c r="Z6" s="2"/>
      <c r="AA6" s="2"/>
      <c r="AB6" s="2"/>
      <c r="AC6" s="2"/>
      <c r="AD6" s="2"/>
      <c r="AE6" s="2"/>
      <c r="AF6" s="2"/>
      <c r="AG6" s="2"/>
      <c r="AH6" s="2"/>
      <c r="AI6" s="2"/>
      <c r="AJ6" s="2"/>
      <c r="AK6" s="2"/>
    </row>
    <row r="7" spans="2:37" s="1" customFormat="1" ht="15">
      <c r="B7" s="30"/>
      <c r="C7" s="32"/>
      <c r="D7" s="35" t="s">
        <v>167</v>
      </c>
      <c r="E7" s="35"/>
      <c r="F7" s="125">
        <v>100</v>
      </c>
      <c r="G7" s="201"/>
      <c r="H7" s="201"/>
      <c r="I7" s="201"/>
      <c r="J7" s="213"/>
      <c r="L7" s="2"/>
      <c r="M7" s="2"/>
      <c r="N7" s="2"/>
      <c r="O7" s="2"/>
      <c r="P7" s="2"/>
      <c r="Q7" s="2"/>
      <c r="R7" s="2"/>
      <c r="S7" s="2"/>
      <c r="T7" s="2"/>
      <c r="U7" s="2"/>
      <c r="V7" s="2"/>
      <c r="W7" s="2"/>
      <c r="X7" s="2"/>
      <c r="Y7" s="2"/>
      <c r="Z7" s="2"/>
      <c r="AA7" s="2"/>
      <c r="AB7" s="2"/>
      <c r="AC7" s="2"/>
      <c r="AD7" s="2"/>
      <c r="AE7" s="2"/>
      <c r="AF7" s="2"/>
      <c r="AG7" s="2"/>
      <c r="AH7" s="2"/>
      <c r="AI7" s="2"/>
      <c r="AJ7" s="2"/>
      <c r="AK7" s="2"/>
    </row>
    <row r="8" spans="2:37" s="1" customFormat="1" ht="15">
      <c r="B8" s="30"/>
      <c r="C8" s="32"/>
      <c r="D8" s="35" t="s">
        <v>168</v>
      </c>
      <c r="E8" s="35"/>
      <c r="F8" s="125">
        <v>100</v>
      </c>
      <c r="G8" s="201"/>
      <c r="H8" s="201"/>
      <c r="I8" s="201"/>
      <c r="J8" s="213"/>
      <c r="L8" s="2"/>
      <c r="M8" s="2"/>
      <c r="N8" s="2"/>
      <c r="O8" s="2"/>
      <c r="P8" s="2"/>
      <c r="Q8" s="2"/>
      <c r="R8" s="2"/>
      <c r="S8" s="2"/>
      <c r="T8" s="2"/>
      <c r="U8" s="2"/>
      <c r="V8" s="2"/>
      <c r="W8" s="2"/>
      <c r="X8" s="2"/>
      <c r="Y8" s="2"/>
      <c r="Z8" s="2"/>
      <c r="AA8" s="2"/>
      <c r="AB8" s="2"/>
      <c r="AC8" s="2"/>
      <c r="AD8" s="2"/>
      <c r="AE8" s="2"/>
      <c r="AF8" s="2"/>
      <c r="AG8" s="2"/>
      <c r="AH8" s="2"/>
      <c r="AI8" s="2"/>
      <c r="AJ8" s="2"/>
      <c r="AK8" s="2"/>
    </row>
    <row r="9" spans="2:37" s="1" customFormat="1" ht="15">
      <c r="B9" s="30"/>
      <c r="C9" s="32"/>
      <c r="D9" s="35" t="s">
        <v>169</v>
      </c>
      <c r="E9" s="35"/>
      <c r="F9" s="125">
        <v>100</v>
      </c>
      <c r="G9" s="201"/>
      <c r="H9" s="201"/>
      <c r="I9" s="201"/>
      <c r="J9" s="213"/>
      <c r="L9" s="2"/>
      <c r="M9" s="2"/>
      <c r="N9" s="2"/>
      <c r="O9" s="2"/>
      <c r="P9" s="2"/>
      <c r="Q9" s="2"/>
      <c r="R9" s="2"/>
      <c r="S9" s="2"/>
      <c r="T9" s="2"/>
      <c r="U9" s="2"/>
      <c r="V9" s="2"/>
      <c r="W9" s="2"/>
      <c r="X9" s="2"/>
      <c r="Y9" s="2"/>
      <c r="Z9" s="2"/>
      <c r="AA9" s="2"/>
      <c r="AB9" s="2"/>
      <c r="AC9" s="2"/>
      <c r="AD9" s="2"/>
      <c r="AE9" s="2"/>
      <c r="AF9" s="2"/>
      <c r="AG9" s="2"/>
      <c r="AH9" s="2"/>
      <c r="AI9" s="2"/>
      <c r="AJ9" s="2"/>
      <c r="AK9" s="2"/>
    </row>
    <row r="10" spans="2:37" s="1" customFormat="1" ht="15">
      <c r="B10" s="30"/>
      <c r="C10" s="32"/>
      <c r="D10" s="35" t="s">
        <v>170</v>
      </c>
      <c r="E10" s="35"/>
      <c r="F10" s="125">
        <v>5000</v>
      </c>
      <c r="G10" s="201"/>
      <c r="H10" s="201"/>
      <c r="I10" s="201"/>
      <c r="J10" s="213"/>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2:37" s="1" customFormat="1" ht="15">
      <c r="B11" s="30"/>
      <c r="C11" s="32"/>
      <c r="D11" s="35" t="s">
        <v>171</v>
      </c>
      <c r="E11" s="35"/>
      <c r="F11" s="125">
        <v>100</v>
      </c>
      <c r="G11" s="201"/>
      <c r="H11" s="201"/>
      <c r="I11" s="201"/>
      <c r="J11" s="213"/>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2:37" s="3" customFormat="1" ht="15">
      <c r="B12" s="34"/>
      <c r="C12" s="45"/>
      <c r="D12" s="35" t="s">
        <v>172</v>
      </c>
      <c r="E12" s="35"/>
      <c r="F12" s="125">
        <v>100</v>
      </c>
      <c r="G12" s="201"/>
      <c r="H12" s="201"/>
      <c r="I12" s="201"/>
      <c r="J12" s="214"/>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3" customFormat="1" ht="15">
      <c r="B13" s="34"/>
      <c r="C13" s="45"/>
      <c r="D13" s="39" t="s">
        <v>173</v>
      </c>
      <c r="E13" s="39"/>
      <c r="F13" s="104">
        <f>SUM(F7:F12)</f>
        <v>5500</v>
      </c>
      <c r="G13" s="104"/>
      <c r="H13" s="202"/>
      <c r="I13" s="104"/>
      <c r="J13" s="37"/>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2:37" s="3" customFormat="1" ht="15">
      <c r="B14" s="34"/>
      <c r="C14" s="45"/>
      <c r="D14" s="39"/>
      <c r="E14" s="39"/>
      <c r="F14" s="36"/>
      <c r="G14" s="36"/>
      <c r="H14" s="203"/>
      <c r="I14" s="36"/>
      <c r="J14" s="37"/>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2:37" s="1" customFormat="1" ht="14.25">
      <c r="B15" s="30"/>
      <c r="C15" s="32"/>
      <c r="D15" s="102" t="s">
        <v>174</v>
      </c>
      <c r="E15" s="102"/>
      <c r="F15" s="32"/>
      <c r="G15" s="32"/>
      <c r="H15" s="204"/>
      <c r="I15" s="32"/>
      <c r="J15" s="33"/>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2:37" s="1" customFormat="1" ht="6" customHeight="1">
      <c r="B16" s="30"/>
      <c r="C16" s="32"/>
      <c r="D16" s="102"/>
      <c r="E16" s="102"/>
      <c r="F16" s="32"/>
      <c r="G16" s="32"/>
      <c r="H16" s="204"/>
      <c r="I16" s="32"/>
      <c r="J16" s="33"/>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2:37" s="3" customFormat="1" ht="15">
      <c r="B17" s="34"/>
      <c r="C17" s="45"/>
      <c r="D17" s="35" t="s">
        <v>175</v>
      </c>
      <c r="E17" s="35"/>
      <c r="F17" s="125">
        <v>500</v>
      </c>
      <c r="G17" s="201"/>
      <c r="H17" s="201"/>
      <c r="I17" s="201"/>
      <c r="J17" s="214"/>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2:37" s="3" customFormat="1" ht="15">
      <c r="B18" s="34"/>
      <c r="C18" s="45"/>
      <c r="D18" s="35"/>
      <c r="E18" s="35"/>
      <c r="F18" s="35"/>
      <c r="G18" s="35"/>
      <c r="H18" s="205"/>
      <c r="I18" s="35"/>
      <c r="J18" s="37"/>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2:37" s="3" customFormat="1" ht="15">
      <c r="B19" s="34"/>
      <c r="C19" s="45"/>
      <c r="D19" s="105" t="s">
        <v>166</v>
      </c>
      <c r="E19" s="39"/>
      <c r="F19" s="107">
        <f>F13-F17</f>
        <v>5000</v>
      </c>
      <c r="G19" s="107"/>
      <c r="H19" s="206"/>
      <c r="I19" s="107"/>
      <c r="J19" s="37"/>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2:37" s="3" customFormat="1" ht="15.75" thickBot="1">
      <c r="B20" s="34"/>
      <c r="C20" s="45"/>
      <c r="D20" s="39"/>
      <c r="E20" s="39"/>
      <c r="F20" s="36"/>
      <c r="G20" s="36"/>
      <c r="H20" s="203"/>
      <c r="I20" s="36"/>
      <c r="J20" s="37"/>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2:37" s="3" customFormat="1" ht="15">
      <c r="B21" s="34"/>
      <c r="C21" s="27"/>
      <c r="D21" s="144"/>
      <c r="E21" s="144"/>
      <c r="F21" s="145"/>
      <c r="G21" s="146"/>
      <c r="H21" s="207"/>
      <c r="I21" s="36"/>
      <c r="J21" s="37"/>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2:37" s="3" customFormat="1" ht="15">
      <c r="B22" s="34"/>
      <c r="C22" s="34"/>
      <c r="D22" s="102" t="s">
        <v>188</v>
      </c>
      <c r="E22" s="102"/>
      <c r="F22" s="36"/>
      <c r="G22" s="147"/>
      <c r="H22" s="207"/>
      <c r="I22" s="36"/>
      <c r="J22" s="37"/>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2:37" s="3" customFormat="1" ht="6" customHeight="1">
      <c r="B23" s="34"/>
      <c r="C23" s="34"/>
      <c r="D23" s="102"/>
      <c r="E23" s="102"/>
      <c r="F23" s="36"/>
      <c r="G23" s="147"/>
      <c r="H23" s="207"/>
      <c r="I23" s="36"/>
      <c r="J23" s="37"/>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2:37" s="3" customFormat="1" ht="15">
      <c r="B24" s="34"/>
      <c r="C24" s="34"/>
      <c r="D24" s="139" t="s">
        <v>165</v>
      </c>
      <c r="E24" s="140"/>
      <c r="F24" s="141">
        <f>'1. Common Use Gate Costs'!F2</f>
        <v>5000</v>
      </c>
      <c r="G24" s="148"/>
      <c r="H24" s="208"/>
      <c r="I24" s="104"/>
      <c r="J24" s="37"/>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2:37" s="3" customFormat="1" ht="5.25" customHeight="1">
      <c r="B25" s="34"/>
      <c r="C25" s="34"/>
      <c r="D25" s="39"/>
      <c r="E25" s="39"/>
      <c r="F25" s="104"/>
      <c r="G25" s="148"/>
      <c r="H25" s="208"/>
      <c r="I25" s="104"/>
      <c r="J25" s="37"/>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2:37" s="3" customFormat="1" ht="60">
      <c r="B26" s="34"/>
      <c r="C26" s="34"/>
      <c r="D26" s="103" t="s">
        <v>177</v>
      </c>
      <c r="E26" s="103"/>
      <c r="F26" s="125">
        <v>5000</v>
      </c>
      <c r="G26" s="149"/>
      <c r="H26" s="209"/>
      <c r="I26" s="143"/>
      <c r="J26" s="41"/>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2:37" s="3" customFormat="1" ht="10.5" customHeight="1">
      <c r="B27" s="34"/>
      <c r="C27" s="34"/>
      <c r="D27" s="39"/>
      <c r="E27" s="39"/>
      <c r="F27" s="40"/>
      <c r="G27" s="150"/>
      <c r="H27" s="210"/>
      <c r="I27" s="40"/>
      <c r="J27" s="43"/>
      <c r="K27" s="4"/>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2:37" s="3" customFormat="1" ht="15">
      <c r="B28" s="34"/>
      <c r="C28" s="34"/>
      <c r="D28" s="105" t="s">
        <v>176</v>
      </c>
      <c r="E28" s="106"/>
      <c r="F28" s="107">
        <f>F19+F26</f>
        <v>10000</v>
      </c>
      <c r="G28" s="151"/>
      <c r="H28" s="211"/>
      <c r="I28" s="107"/>
      <c r="J28" s="43"/>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2:37" s="3" customFormat="1" ht="15.75" thickBot="1">
      <c r="B29" s="34"/>
      <c r="C29" s="50"/>
      <c r="D29" s="152"/>
      <c r="E29" s="153"/>
      <c r="F29" s="154"/>
      <c r="G29" s="155"/>
      <c r="H29" s="211"/>
      <c r="I29" s="107"/>
      <c r="J29" s="43"/>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2:37" s="3" customFormat="1" ht="15">
      <c r="B30" s="34"/>
      <c r="C30" s="45"/>
      <c r="D30" s="105"/>
      <c r="E30" s="106"/>
      <c r="F30" s="107"/>
      <c r="G30" s="107"/>
      <c r="H30" s="107"/>
      <c r="I30" s="107"/>
      <c r="J30" s="43"/>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2:37" s="3" customFormat="1" ht="15">
      <c r="B31" s="34"/>
      <c r="C31" s="45"/>
      <c r="D31" s="31" t="s">
        <v>179</v>
      </c>
      <c r="E31" s="106"/>
      <c r="F31" s="107"/>
      <c r="G31" s="107"/>
      <c r="H31" s="107"/>
      <c r="I31" s="107"/>
      <c r="J31" s="43"/>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2:37" s="3" customFormat="1" ht="45">
      <c r="B32" s="34"/>
      <c r="C32" s="45"/>
      <c r="D32" s="198" t="s">
        <v>242</v>
      </c>
      <c r="E32" s="106"/>
      <c r="F32" s="197" t="s">
        <v>241</v>
      </c>
      <c r="G32" s="196"/>
      <c r="H32" s="322" t="s">
        <v>240</v>
      </c>
      <c r="I32" s="322"/>
      <c r="J32" s="43"/>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2:37" s="3" customFormat="1" ht="15">
      <c r="B33" s="34"/>
      <c r="C33" s="45"/>
      <c r="D33" s="216" t="s">
        <v>256</v>
      </c>
      <c r="E33" s="106"/>
      <c r="F33" s="200">
        <v>10000</v>
      </c>
      <c r="G33" s="201"/>
      <c r="H33" s="323">
        <v>1</v>
      </c>
      <c r="I33" s="324"/>
      <c r="J33" s="43"/>
      <c r="L33" s="199">
        <f>F33*H33</f>
        <v>10000</v>
      </c>
      <c r="M33" s="2"/>
      <c r="N33" s="2"/>
      <c r="O33" s="2"/>
      <c r="P33" s="2"/>
      <c r="Q33" s="2"/>
      <c r="R33" s="2"/>
      <c r="S33" s="2"/>
      <c r="T33" s="2"/>
      <c r="U33" s="2"/>
      <c r="V33" s="2"/>
      <c r="W33" s="2"/>
      <c r="X33" s="2"/>
      <c r="Y33" s="2"/>
      <c r="Z33" s="2"/>
      <c r="AA33" s="2"/>
      <c r="AB33" s="2"/>
      <c r="AC33" s="2"/>
      <c r="AD33" s="2"/>
      <c r="AE33" s="2"/>
      <c r="AF33" s="2"/>
      <c r="AG33" s="2"/>
      <c r="AH33" s="2"/>
      <c r="AI33" s="2"/>
      <c r="AJ33" s="2"/>
      <c r="AK33" s="2"/>
    </row>
    <row r="34" spans="2:37" s="3" customFormat="1" ht="15">
      <c r="B34" s="34"/>
      <c r="C34" s="45"/>
      <c r="D34" s="215" t="s">
        <v>243</v>
      </c>
      <c r="E34" s="106"/>
      <c r="F34" s="200"/>
      <c r="G34" s="212"/>
      <c r="H34" s="323">
        <v>1</v>
      </c>
      <c r="I34" s="324"/>
      <c r="J34" s="43"/>
      <c r="L34" s="199">
        <f aca="true" t="shared" si="0" ref="L34:L44">F34*H34</f>
        <v>0</v>
      </c>
      <c r="M34" s="2"/>
      <c r="N34" s="2"/>
      <c r="O34" s="2"/>
      <c r="P34" s="2"/>
      <c r="Q34" s="2"/>
      <c r="R34" s="2"/>
      <c r="S34" s="2"/>
      <c r="T34" s="2"/>
      <c r="U34" s="2"/>
      <c r="V34" s="2"/>
      <c r="W34" s="2"/>
      <c r="X34" s="2"/>
      <c r="Y34" s="2"/>
      <c r="Z34" s="2"/>
      <c r="AA34" s="2"/>
      <c r="AB34" s="2"/>
      <c r="AC34" s="2"/>
      <c r="AD34" s="2"/>
      <c r="AE34" s="2"/>
      <c r="AF34" s="2"/>
      <c r="AG34" s="2"/>
      <c r="AH34" s="2"/>
      <c r="AI34" s="2"/>
      <c r="AJ34" s="2"/>
      <c r="AK34" s="2"/>
    </row>
    <row r="35" spans="2:37" s="3" customFormat="1" ht="15">
      <c r="B35" s="34"/>
      <c r="C35" s="45"/>
      <c r="D35" s="215" t="s">
        <v>244</v>
      </c>
      <c r="E35" s="106"/>
      <c r="F35" s="200"/>
      <c r="G35" s="212"/>
      <c r="H35" s="323">
        <v>1</v>
      </c>
      <c r="I35" s="324"/>
      <c r="J35" s="43"/>
      <c r="L35" s="199">
        <f t="shared" si="0"/>
        <v>0</v>
      </c>
      <c r="M35" s="2"/>
      <c r="N35" s="2"/>
      <c r="O35" s="2"/>
      <c r="P35" s="2"/>
      <c r="Q35" s="2"/>
      <c r="R35" s="2"/>
      <c r="S35" s="2"/>
      <c r="T35" s="2"/>
      <c r="U35" s="2"/>
      <c r="V35" s="2"/>
      <c r="W35" s="2"/>
      <c r="X35" s="2"/>
      <c r="Y35" s="2"/>
      <c r="Z35" s="2"/>
      <c r="AA35" s="2"/>
      <c r="AB35" s="2"/>
      <c r="AC35" s="2"/>
      <c r="AD35" s="2"/>
      <c r="AE35" s="2"/>
      <c r="AF35" s="2"/>
      <c r="AG35" s="2"/>
      <c r="AH35" s="2"/>
      <c r="AI35" s="2"/>
      <c r="AJ35" s="2"/>
      <c r="AK35" s="2"/>
    </row>
    <row r="36" spans="2:37" s="3" customFormat="1" ht="15">
      <c r="B36" s="34"/>
      <c r="C36" s="45"/>
      <c r="D36" s="215" t="s">
        <v>245</v>
      </c>
      <c r="E36" s="106"/>
      <c r="F36" s="200"/>
      <c r="G36" s="212"/>
      <c r="H36" s="323">
        <v>1</v>
      </c>
      <c r="I36" s="324"/>
      <c r="J36" s="43"/>
      <c r="L36" s="199">
        <f t="shared" si="0"/>
        <v>0</v>
      </c>
      <c r="M36" s="2"/>
      <c r="N36" s="2"/>
      <c r="O36" s="2"/>
      <c r="P36" s="2"/>
      <c r="Q36" s="2"/>
      <c r="R36" s="2"/>
      <c r="S36" s="2"/>
      <c r="T36" s="2"/>
      <c r="U36" s="2"/>
      <c r="V36" s="2"/>
      <c r="W36" s="2"/>
      <c r="X36" s="2"/>
      <c r="Y36" s="2"/>
      <c r="Z36" s="2"/>
      <c r="AA36" s="2"/>
      <c r="AB36" s="2"/>
      <c r="AC36" s="2"/>
      <c r="AD36" s="2"/>
      <c r="AE36" s="2"/>
      <c r="AF36" s="2"/>
      <c r="AG36" s="2"/>
      <c r="AH36" s="2"/>
      <c r="AI36" s="2"/>
      <c r="AJ36" s="2"/>
      <c r="AK36" s="2"/>
    </row>
    <row r="37" spans="2:37" s="3" customFormat="1" ht="15">
      <c r="B37" s="34"/>
      <c r="C37" s="45"/>
      <c r="D37" s="215" t="s">
        <v>246</v>
      </c>
      <c r="E37" s="106"/>
      <c r="F37" s="200"/>
      <c r="G37" s="212"/>
      <c r="H37" s="323">
        <v>1</v>
      </c>
      <c r="I37" s="324"/>
      <c r="J37" s="43"/>
      <c r="L37" s="199">
        <f t="shared" si="0"/>
        <v>0</v>
      </c>
      <c r="M37" s="2"/>
      <c r="N37" s="2"/>
      <c r="O37" s="2"/>
      <c r="P37" s="2"/>
      <c r="Q37" s="2"/>
      <c r="R37" s="2"/>
      <c r="S37" s="2"/>
      <c r="T37" s="2"/>
      <c r="U37" s="2"/>
      <c r="V37" s="2"/>
      <c r="W37" s="2"/>
      <c r="X37" s="2"/>
      <c r="Y37" s="2"/>
      <c r="Z37" s="2"/>
      <c r="AA37" s="2"/>
      <c r="AB37" s="2"/>
      <c r="AC37" s="2"/>
      <c r="AD37" s="2"/>
      <c r="AE37" s="2"/>
      <c r="AF37" s="2"/>
      <c r="AG37" s="2"/>
      <c r="AH37" s="2"/>
      <c r="AI37" s="2"/>
      <c r="AJ37" s="2"/>
      <c r="AK37" s="2"/>
    </row>
    <row r="38" spans="2:37" s="3" customFormat="1" ht="15">
      <c r="B38" s="34"/>
      <c r="C38" s="45"/>
      <c r="D38" s="215" t="s">
        <v>247</v>
      </c>
      <c r="E38" s="106"/>
      <c r="F38" s="200"/>
      <c r="G38" s="212"/>
      <c r="H38" s="323">
        <v>1</v>
      </c>
      <c r="I38" s="324"/>
      <c r="J38" s="43"/>
      <c r="L38" s="199">
        <f t="shared" si="0"/>
        <v>0</v>
      </c>
      <c r="M38" s="2"/>
      <c r="N38" s="2"/>
      <c r="O38" s="2"/>
      <c r="P38" s="2"/>
      <c r="Q38" s="2"/>
      <c r="R38" s="2"/>
      <c r="S38" s="2"/>
      <c r="T38" s="2"/>
      <c r="U38" s="2"/>
      <c r="V38" s="2"/>
      <c r="W38" s="2"/>
      <c r="X38" s="2"/>
      <c r="Y38" s="2"/>
      <c r="Z38" s="2"/>
      <c r="AA38" s="2"/>
      <c r="AB38" s="2"/>
      <c r="AC38" s="2"/>
      <c r="AD38" s="2"/>
      <c r="AE38" s="2"/>
      <c r="AF38" s="2"/>
      <c r="AG38" s="2"/>
      <c r="AH38" s="2"/>
      <c r="AI38" s="2"/>
      <c r="AJ38" s="2"/>
      <c r="AK38" s="2"/>
    </row>
    <row r="39" spans="2:37" s="3" customFormat="1" ht="15">
      <c r="B39" s="34"/>
      <c r="C39" s="45"/>
      <c r="D39" s="215" t="s">
        <v>248</v>
      </c>
      <c r="E39" s="106"/>
      <c r="F39" s="200"/>
      <c r="G39" s="212"/>
      <c r="H39" s="323">
        <v>1</v>
      </c>
      <c r="I39" s="324"/>
      <c r="J39" s="43"/>
      <c r="L39" s="199">
        <f t="shared" si="0"/>
        <v>0</v>
      </c>
      <c r="M39" s="2"/>
      <c r="N39" s="2"/>
      <c r="O39" s="2"/>
      <c r="P39" s="2"/>
      <c r="Q39" s="2"/>
      <c r="R39" s="2"/>
      <c r="S39" s="2"/>
      <c r="T39" s="2"/>
      <c r="U39" s="2"/>
      <c r="V39" s="2"/>
      <c r="W39" s="2"/>
      <c r="X39" s="2"/>
      <c r="Y39" s="2"/>
      <c r="Z39" s="2"/>
      <c r="AA39" s="2"/>
      <c r="AB39" s="2"/>
      <c r="AC39" s="2"/>
      <c r="AD39" s="2"/>
      <c r="AE39" s="2"/>
      <c r="AF39" s="2"/>
      <c r="AG39" s="2"/>
      <c r="AH39" s="2"/>
      <c r="AI39" s="2"/>
      <c r="AJ39" s="2"/>
      <c r="AK39" s="2"/>
    </row>
    <row r="40" spans="2:37" s="3" customFormat="1" ht="15">
      <c r="B40" s="34"/>
      <c r="C40" s="45"/>
      <c r="D40" s="215" t="s">
        <v>249</v>
      </c>
      <c r="E40" s="106"/>
      <c r="F40" s="200"/>
      <c r="G40" s="212"/>
      <c r="H40" s="323">
        <v>1</v>
      </c>
      <c r="I40" s="324"/>
      <c r="J40" s="43"/>
      <c r="L40" s="199">
        <f t="shared" si="0"/>
        <v>0</v>
      </c>
      <c r="M40" s="2"/>
      <c r="N40" s="2"/>
      <c r="O40" s="2"/>
      <c r="P40" s="2"/>
      <c r="Q40" s="2"/>
      <c r="R40" s="2"/>
      <c r="S40" s="2"/>
      <c r="T40" s="2"/>
      <c r="U40" s="2"/>
      <c r="V40" s="2"/>
      <c r="W40" s="2"/>
      <c r="X40" s="2"/>
      <c r="Y40" s="2"/>
      <c r="Z40" s="2"/>
      <c r="AA40" s="2"/>
      <c r="AB40" s="2"/>
      <c r="AC40" s="2"/>
      <c r="AD40" s="2"/>
      <c r="AE40" s="2"/>
      <c r="AF40" s="2"/>
      <c r="AG40" s="2"/>
      <c r="AH40" s="2"/>
      <c r="AI40" s="2"/>
      <c r="AJ40" s="2"/>
      <c r="AK40" s="2"/>
    </row>
    <row r="41" spans="2:37" s="3" customFormat="1" ht="15">
      <c r="B41" s="34"/>
      <c r="C41" s="45"/>
      <c r="D41" s="215" t="s">
        <v>250</v>
      </c>
      <c r="E41" s="106"/>
      <c r="F41" s="200"/>
      <c r="G41" s="212"/>
      <c r="H41" s="323">
        <v>1</v>
      </c>
      <c r="I41" s="324"/>
      <c r="J41" s="43"/>
      <c r="L41" s="199">
        <f t="shared" si="0"/>
        <v>0</v>
      </c>
      <c r="M41" s="2"/>
      <c r="N41" s="2"/>
      <c r="O41" s="2"/>
      <c r="P41" s="2"/>
      <c r="Q41" s="2"/>
      <c r="R41" s="2"/>
      <c r="S41" s="2"/>
      <c r="T41" s="2"/>
      <c r="U41" s="2"/>
      <c r="V41" s="2"/>
      <c r="W41" s="2"/>
      <c r="X41" s="2"/>
      <c r="Y41" s="2"/>
      <c r="Z41" s="2"/>
      <c r="AA41" s="2"/>
      <c r="AB41" s="2"/>
      <c r="AC41" s="2"/>
      <c r="AD41" s="2"/>
      <c r="AE41" s="2"/>
      <c r="AF41" s="2"/>
      <c r="AG41" s="2"/>
      <c r="AH41" s="2"/>
      <c r="AI41" s="2"/>
      <c r="AJ41" s="2"/>
      <c r="AK41" s="2"/>
    </row>
    <row r="42" spans="2:37" s="3" customFormat="1" ht="15">
      <c r="B42" s="34"/>
      <c r="C42" s="45"/>
      <c r="D42" s="215" t="s">
        <v>251</v>
      </c>
      <c r="E42" s="106"/>
      <c r="F42" s="200"/>
      <c r="G42" s="212"/>
      <c r="H42" s="323">
        <v>1</v>
      </c>
      <c r="I42" s="324"/>
      <c r="J42" s="43"/>
      <c r="L42" s="199">
        <f t="shared" si="0"/>
        <v>0</v>
      </c>
      <c r="M42" s="2"/>
      <c r="N42" s="2"/>
      <c r="O42" s="2"/>
      <c r="P42" s="2"/>
      <c r="Q42" s="2"/>
      <c r="R42" s="2"/>
      <c r="S42" s="2"/>
      <c r="T42" s="2"/>
      <c r="U42" s="2"/>
      <c r="V42" s="2"/>
      <c r="W42" s="2"/>
      <c r="X42" s="2"/>
      <c r="Y42" s="2"/>
      <c r="Z42" s="2"/>
      <c r="AA42" s="2"/>
      <c r="AB42" s="2"/>
      <c r="AC42" s="2"/>
      <c r="AD42" s="2"/>
      <c r="AE42" s="2"/>
      <c r="AF42" s="2"/>
      <c r="AG42" s="2"/>
      <c r="AH42" s="2"/>
      <c r="AI42" s="2"/>
      <c r="AJ42" s="2"/>
      <c r="AK42" s="2"/>
    </row>
    <row r="43" spans="2:37" s="3" customFormat="1" ht="15">
      <c r="B43" s="34"/>
      <c r="C43" s="45"/>
      <c r="D43" s="215" t="s">
        <v>252</v>
      </c>
      <c r="E43" s="106"/>
      <c r="F43" s="200"/>
      <c r="G43" s="212"/>
      <c r="H43" s="323">
        <v>1</v>
      </c>
      <c r="I43" s="324"/>
      <c r="J43" s="43"/>
      <c r="L43" s="199">
        <f t="shared" si="0"/>
        <v>0</v>
      </c>
      <c r="M43" s="2"/>
      <c r="N43" s="2"/>
      <c r="O43" s="2"/>
      <c r="P43" s="2"/>
      <c r="Q43" s="2"/>
      <c r="R43" s="2"/>
      <c r="S43" s="2"/>
      <c r="T43" s="2"/>
      <c r="U43" s="2"/>
      <c r="V43" s="2"/>
      <c r="W43" s="2"/>
      <c r="X43" s="2"/>
      <c r="Y43" s="2"/>
      <c r="Z43" s="2"/>
      <c r="AA43" s="2"/>
      <c r="AB43" s="2"/>
      <c r="AC43" s="2"/>
      <c r="AD43" s="2"/>
      <c r="AE43" s="2"/>
      <c r="AF43" s="2"/>
      <c r="AG43" s="2"/>
      <c r="AH43" s="2"/>
      <c r="AI43" s="2"/>
      <c r="AJ43" s="2"/>
      <c r="AK43" s="2"/>
    </row>
    <row r="44" spans="2:37" s="3" customFormat="1" ht="15">
      <c r="B44" s="34"/>
      <c r="C44" s="45"/>
      <c r="D44" s="215" t="s">
        <v>254</v>
      </c>
      <c r="E44" s="106"/>
      <c r="F44" s="200"/>
      <c r="G44" s="212"/>
      <c r="H44" s="323">
        <v>1</v>
      </c>
      <c r="I44" s="324"/>
      <c r="J44" s="43"/>
      <c r="L44" s="199">
        <f t="shared" si="0"/>
        <v>0</v>
      </c>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7" s="3" customFormat="1" ht="7.5" customHeight="1">
      <c r="B45" s="34"/>
      <c r="C45" s="45"/>
      <c r="D45" s="35"/>
      <c r="E45" s="106"/>
      <c r="F45" s="40"/>
      <c r="G45" s="40"/>
      <c r="H45" s="40"/>
      <c r="I45" s="40"/>
      <c r="J45" s="43"/>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2:37" s="3" customFormat="1" ht="36.75" customHeight="1">
      <c r="B46" s="34"/>
      <c r="C46" s="45"/>
      <c r="D46" s="165" t="s">
        <v>189</v>
      </c>
      <c r="E46" s="106"/>
      <c r="F46" s="107">
        <f>F28/L46*H33</f>
        <v>1</v>
      </c>
      <c r="G46" s="107"/>
      <c r="H46" s="107"/>
      <c r="I46" s="107"/>
      <c r="J46" s="43"/>
      <c r="L46" s="199">
        <f>SUM(L33:L45)</f>
        <v>10000</v>
      </c>
      <c r="M46" s="2"/>
      <c r="N46" s="2"/>
      <c r="O46" s="2"/>
      <c r="P46" s="2"/>
      <c r="Q46" s="2"/>
      <c r="R46" s="2"/>
      <c r="S46" s="2"/>
      <c r="T46" s="2"/>
      <c r="U46" s="2"/>
      <c r="V46" s="2"/>
      <c r="W46" s="2"/>
      <c r="X46" s="2"/>
      <c r="Y46" s="2"/>
      <c r="Z46" s="2"/>
      <c r="AA46" s="2"/>
      <c r="AB46" s="2"/>
      <c r="AC46" s="2"/>
      <c r="AD46" s="2"/>
      <c r="AE46" s="2"/>
      <c r="AF46" s="2"/>
      <c r="AG46" s="2"/>
      <c r="AH46" s="2"/>
      <c r="AI46" s="2"/>
      <c r="AJ46" s="2"/>
      <c r="AK46" s="2"/>
    </row>
    <row r="47" spans="2:37" s="3" customFormat="1" ht="15">
      <c r="B47" s="34"/>
      <c r="C47" s="45"/>
      <c r="D47" s="105"/>
      <c r="E47" s="106"/>
      <c r="F47" s="107"/>
      <c r="G47" s="107"/>
      <c r="H47" s="107"/>
      <c r="I47" s="107"/>
      <c r="J47" s="43"/>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2:37" s="3" customFormat="1" ht="15.75" thickBot="1">
      <c r="B48" s="50"/>
      <c r="C48" s="67"/>
      <c r="D48" s="51"/>
      <c r="E48" s="51"/>
      <c r="F48" s="52"/>
      <c r="G48" s="52"/>
      <c r="H48" s="52"/>
      <c r="I48" s="52"/>
      <c r="J48" s="53"/>
      <c r="L48" s="7"/>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0:37" s="3" customFormat="1" ht="15">
      <c r="J49" s="5"/>
      <c r="K49" s="6"/>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2:37" s="3" customFormat="1" ht="15">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2:37" s="3" customFormat="1" ht="15">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2:37" s="3" customFormat="1" ht="15">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2:37" s="3" customFormat="1" ht="15">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2:37" s="3" customFormat="1" ht="15">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2:37" s="3" customFormat="1" ht="15">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2:37" s="3" customFormat="1" ht="15">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2:37" s="3" customFormat="1" ht="15">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2:37" s="3" customFormat="1" ht="15">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2:37" s="3" customFormat="1" ht="15">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4:37" s="6" customFormat="1" ht="15">
      <c r="D60" s="22"/>
      <c r="E60" s="22"/>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row>
    <row r="61" spans="6:37" s="6" customFormat="1" ht="15">
      <c r="F61" s="11"/>
      <c r="G61" s="11"/>
      <c r="H61" s="11"/>
      <c r="I61" s="11"/>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row>
    <row r="62" spans="6:37" s="6" customFormat="1" ht="15">
      <c r="F62" s="23"/>
      <c r="G62" s="23"/>
      <c r="H62" s="23"/>
      <c r="I62" s="23"/>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row>
    <row r="63" spans="6:37" s="6" customFormat="1" ht="15">
      <c r="F63" s="11"/>
      <c r="G63" s="11"/>
      <c r="H63" s="11"/>
      <c r="I63" s="11"/>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row>
    <row r="64" spans="6:37" s="6" customFormat="1" ht="15">
      <c r="F64" s="24"/>
      <c r="G64" s="24"/>
      <c r="H64" s="24"/>
      <c r="I64" s="24"/>
      <c r="J64" s="25"/>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row>
    <row r="65" spans="12:37" s="6" customFormat="1" ht="15">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row>
    <row r="66" spans="12:37" s="3" customFormat="1" ht="15">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2:37" s="3" customFormat="1" ht="15">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2:37" s="3" customFormat="1" ht="15">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2:37" s="3" customFormat="1" ht="15">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2:37" s="3" customFormat="1" ht="15">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2:37" s="3" customFormat="1" ht="15">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2:37" s="3" customFormat="1" ht="15">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2:37" s="3" customFormat="1" ht="15">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2:37" s="3" customFormat="1" ht="15">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2:37" s="3" customFormat="1" ht="15">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2:37" s="3" customFormat="1" ht="15">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2:37" s="3" customFormat="1" ht="15">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2:37" s="3" customFormat="1" ht="15">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2:37" s="3" customFormat="1" ht="15">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2:37" s="3" customFormat="1" ht="15">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2:37" s="3" customFormat="1" ht="15">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2:37" s="3" customFormat="1" ht="15">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2:37" s="3" customFormat="1" ht="15">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2:37" s="3" customFormat="1" ht="15">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2:37" s="3" customFormat="1" ht="15">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2:37" s="3" customFormat="1" ht="15">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2:37" s="3" customFormat="1" ht="15">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2:37" s="3" customFormat="1" ht="15">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2:37" s="3" customFormat="1" ht="15">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2:37" s="3" customFormat="1" ht="15">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2:37" s="3" customFormat="1" ht="15">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2:37" s="3" customFormat="1" ht="15">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2:37" s="3" customFormat="1" ht="15">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2:37" s="3" customFormat="1" ht="15">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2:37" s="3" customFormat="1" ht="15">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2:37" s="3" customFormat="1" ht="15">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2:37" s="3" customFormat="1" ht="15">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2:37" s="3" customFormat="1" ht="15">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2:37" s="3" customFormat="1" ht="15">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2:37" s="3" customFormat="1" ht="15">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2:37" s="3" customFormat="1" ht="15">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2:37" s="3" customFormat="1" ht="15">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2:37" s="3" customFormat="1" ht="15">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2:37" s="3" customFormat="1" ht="15">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2:37" s="3" customFormat="1" ht="15">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2:37" s="3" customFormat="1" ht="15">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2:37" s="3" customFormat="1" ht="15">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2:37" s="3" customFormat="1" ht="15">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2:37" s="3" customFormat="1" ht="15">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2:37" s="3" customFormat="1" ht="15">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2:37" s="3" customFormat="1" ht="15">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2:37" s="3" customFormat="1" ht="15">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2:37" s="3" customFormat="1" ht="15">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2:37" s="3" customFormat="1" ht="15">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2:37" s="3" customFormat="1" ht="15">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2:37" s="3" customFormat="1" ht="15">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2:37" s="3" customFormat="1" ht="15">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2:37" s="3" customFormat="1" ht="15">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2:37" s="3" customFormat="1" ht="15">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2:37" s="3" customFormat="1" ht="15">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2:37" s="3" customFormat="1" ht="15">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2:37" s="3" customFormat="1" ht="15">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2:37" s="3" customFormat="1" ht="15">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2:37" s="3" customFormat="1" ht="15">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2:37" s="3" customFormat="1" ht="15">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2:37" s="3" customFormat="1" ht="15">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2:37" s="3" customFormat="1" ht="15">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2:37" s="3" customFormat="1" ht="15">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2:37" s="3" customFormat="1" ht="15">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2:37" s="3" customFormat="1" ht="15">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2:37" s="3" customFormat="1" ht="15">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2:37" s="3" customFormat="1" ht="15">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2:37" s="3" customFormat="1" ht="15">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2:37" s="3" customFormat="1" ht="15">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2:37" s="3" customFormat="1" ht="15">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2:37" s="3" customFormat="1" ht="15">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2:37" s="3" customFormat="1" ht="15">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2:37" s="3" customFormat="1" ht="15">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2:37" s="3" customFormat="1" ht="15">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2:37" s="3" customFormat="1" ht="15">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2:37" s="3" customFormat="1" ht="15">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2:37" s="3" customFormat="1" ht="15">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2:37" s="3" customFormat="1" ht="15">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2:37" s="3" customFormat="1" ht="15">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2:37" s="3" customFormat="1" ht="15">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sheetData>
  <sheetProtection sheet="1" objects="1" scenarios="1" selectLockedCells="1"/>
  <mergeCells count="13">
    <mergeCell ref="H37:I37"/>
    <mergeCell ref="H44:I44"/>
    <mergeCell ref="H38:I38"/>
    <mergeCell ref="H39:I39"/>
    <mergeCell ref="H40:I40"/>
    <mergeCell ref="H41:I41"/>
    <mergeCell ref="H42:I42"/>
    <mergeCell ref="H43:I43"/>
    <mergeCell ref="H32:I32"/>
    <mergeCell ref="H33:I33"/>
    <mergeCell ref="H34:I34"/>
    <mergeCell ref="H35:I35"/>
    <mergeCell ref="H36:I36"/>
  </mergeCells>
  <printOptions/>
  <pageMargins left="0.25" right="0.41" top="0.75" bottom="0.75" header="0.3" footer="0.3"/>
  <pageSetup fitToHeight="1" fitToWidth="1" horizontalDpi="300" verticalDpi="300" orientation="portrait" scale="9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L121"/>
  <sheetViews>
    <sheetView showGridLines="0" zoomScalePageLayoutView="0" workbookViewId="0" topLeftCell="A1">
      <selection activeCell="D5" sqref="D5"/>
    </sheetView>
  </sheetViews>
  <sheetFormatPr defaultColWidth="9.140625" defaultRowHeight="15"/>
  <cols>
    <col min="1" max="1" width="2.57421875" style="0" customWidth="1"/>
    <col min="2" max="2" width="3.140625" style="0" customWidth="1"/>
    <col min="3" max="3" width="38.28125" style="0" bestFit="1" customWidth="1"/>
    <col min="4" max="4" width="13.8515625" style="0" customWidth="1"/>
    <col min="5" max="5" width="2.57421875" style="225" customWidth="1"/>
    <col min="6" max="6" width="16.00390625" style="0" hidden="1" customWidth="1"/>
    <col min="7" max="7" width="16.421875" style="0" hidden="1" customWidth="1"/>
    <col min="8" max="8" width="16.421875" style="0" customWidth="1"/>
    <col min="9" max="9" width="2.57421875" style="225" customWidth="1"/>
    <col min="10" max="10" width="16.421875" style="2" hidden="1" customWidth="1"/>
    <col min="11" max="11" width="16.421875" style="2" customWidth="1"/>
    <col min="12" max="12" width="5.57421875" style="2" customWidth="1"/>
    <col min="13" max="13" width="0" style="2" hidden="1" customWidth="1"/>
    <col min="14" max="38" width="9.140625" style="2" customWidth="1"/>
  </cols>
  <sheetData>
    <row r="1" ht="15.75" thickBot="1"/>
    <row r="2" spans="2:7" ht="15">
      <c r="B2" s="27"/>
      <c r="C2" s="28"/>
      <c r="D2" s="28"/>
      <c r="E2" s="238"/>
      <c r="F2" s="248"/>
      <c r="G2" s="26"/>
    </row>
    <row r="3" spans="2:38" s="1" customFormat="1" ht="15">
      <c r="B3" s="30"/>
      <c r="C3" s="31" t="s">
        <v>199</v>
      </c>
      <c r="D3" s="32"/>
      <c r="E3" s="213"/>
      <c r="F3" s="249"/>
      <c r="I3" s="257"/>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2:38" s="1" customFormat="1" ht="15">
      <c r="B4" s="30"/>
      <c r="C4" s="31"/>
      <c r="D4" s="32"/>
      <c r="E4" s="213"/>
      <c r="F4" s="249"/>
      <c r="I4" s="257"/>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2:38" s="3" customFormat="1" ht="15">
      <c r="B5" s="34"/>
      <c r="C5" s="35" t="s">
        <v>190</v>
      </c>
      <c r="D5" s="115">
        <v>5000</v>
      </c>
      <c r="E5" s="239"/>
      <c r="F5" s="250"/>
      <c r="I5" s="228"/>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2:38" s="3" customFormat="1" ht="15">
      <c r="B6" s="34"/>
      <c r="C6" s="38" t="s">
        <v>3</v>
      </c>
      <c r="D6" s="116">
        <v>5</v>
      </c>
      <c r="E6" s="240"/>
      <c r="F6" s="250"/>
      <c r="I6" s="228"/>
      <c r="J6" s="2"/>
      <c r="K6" s="13"/>
      <c r="L6" s="14"/>
      <c r="M6" s="2"/>
      <c r="N6" s="2"/>
      <c r="O6" s="2"/>
      <c r="P6" s="2"/>
      <c r="Q6" s="2"/>
      <c r="R6" s="2"/>
      <c r="S6" s="2"/>
      <c r="T6" s="2"/>
      <c r="U6" s="2"/>
      <c r="V6" s="2"/>
      <c r="W6" s="2"/>
      <c r="X6" s="2"/>
      <c r="Y6" s="2"/>
      <c r="Z6" s="2"/>
      <c r="AA6" s="2"/>
      <c r="AB6" s="2"/>
      <c r="AC6" s="2"/>
      <c r="AD6" s="2"/>
      <c r="AE6" s="2"/>
      <c r="AF6" s="2"/>
      <c r="AG6" s="2"/>
      <c r="AH6" s="2"/>
      <c r="AI6" s="2"/>
      <c r="AJ6" s="2"/>
      <c r="AK6" s="2"/>
      <c r="AL6" s="2"/>
    </row>
    <row r="7" spans="2:38" s="3" customFormat="1" ht="25.5" customHeight="1">
      <c r="B7" s="34"/>
      <c r="C7" s="39" t="s">
        <v>2</v>
      </c>
      <c r="D7" s="40">
        <f>D5/D6</f>
        <v>1000</v>
      </c>
      <c r="E7" s="241"/>
      <c r="F7" s="251"/>
      <c r="I7" s="228"/>
      <c r="J7" s="2"/>
      <c r="K7" s="15"/>
      <c r="L7" s="16"/>
      <c r="M7" s="2"/>
      <c r="N7" s="2"/>
      <c r="O7" s="2"/>
      <c r="P7" s="2"/>
      <c r="Q7" s="2"/>
      <c r="R7" s="2"/>
      <c r="S7" s="2"/>
      <c r="T7" s="2"/>
      <c r="U7" s="2"/>
      <c r="V7" s="2"/>
      <c r="W7" s="2"/>
      <c r="X7" s="2"/>
      <c r="Y7" s="2"/>
      <c r="Z7" s="2"/>
      <c r="AA7" s="2"/>
      <c r="AB7" s="2"/>
      <c r="AC7" s="2"/>
      <c r="AD7" s="2"/>
      <c r="AE7" s="2"/>
      <c r="AF7" s="2"/>
      <c r="AG7" s="2"/>
      <c r="AH7" s="2"/>
      <c r="AI7" s="2"/>
      <c r="AJ7" s="2"/>
      <c r="AK7" s="2"/>
      <c r="AL7" s="2"/>
    </row>
    <row r="8" spans="2:38" s="3" customFormat="1" ht="15">
      <c r="B8" s="34"/>
      <c r="C8" s="42" t="s">
        <v>185</v>
      </c>
      <c r="D8" s="114">
        <f>'2. Terminal Revenue Requirement'!F46</f>
        <v>1</v>
      </c>
      <c r="E8" s="242"/>
      <c r="F8" s="248"/>
      <c r="G8" s="4"/>
      <c r="I8" s="228"/>
      <c r="J8" s="2"/>
      <c r="K8" s="15"/>
      <c r="L8" s="17"/>
      <c r="M8" s="2"/>
      <c r="N8" s="2"/>
      <c r="O8" s="2"/>
      <c r="P8" s="2"/>
      <c r="Q8" s="2"/>
      <c r="R8" s="2"/>
      <c r="S8" s="2"/>
      <c r="T8" s="2"/>
      <c r="U8" s="2"/>
      <c r="V8" s="2"/>
      <c r="W8" s="2"/>
      <c r="X8" s="2"/>
      <c r="Y8" s="2"/>
      <c r="Z8" s="2"/>
      <c r="AA8" s="2"/>
      <c r="AB8" s="2"/>
      <c r="AC8" s="2"/>
      <c r="AD8" s="2"/>
      <c r="AE8" s="2"/>
      <c r="AF8" s="2"/>
      <c r="AG8" s="2"/>
      <c r="AH8" s="2"/>
      <c r="AI8" s="2"/>
      <c r="AJ8" s="2"/>
      <c r="AK8" s="2"/>
      <c r="AL8" s="2"/>
    </row>
    <row r="9" spans="2:38" s="3" customFormat="1" ht="15">
      <c r="B9" s="34"/>
      <c r="C9" s="44" t="s">
        <v>178</v>
      </c>
      <c r="D9" s="100">
        <f>D8*D7</f>
        <v>1000</v>
      </c>
      <c r="E9" s="243"/>
      <c r="F9" s="248"/>
      <c r="I9" s="228"/>
      <c r="J9" s="2"/>
      <c r="K9" s="15"/>
      <c r="L9" s="18"/>
      <c r="M9" s="2"/>
      <c r="N9" s="2"/>
      <c r="O9" s="2"/>
      <c r="P9" s="2"/>
      <c r="Q9" s="2"/>
      <c r="R9" s="2"/>
      <c r="S9" s="2"/>
      <c r="T9" s="2"/>
      <c r="U9" s="2"/>
      <c r="V9" s="2"/>
      <c r="W9" s="2"/>
      <c r="X9" s="2"/>
      <c r="Y9" s="2"/>
      <c r="Z9" s="2"/>
      <c r="AA9" s="2"/>
      <c r="AB9" s="2"/>
      <c r="AC9" s="2"/>
      <c r="AD9" s="2"/>
      <c r="AE9" s="2"/>
      <c r="AF9" s="2"/>
      <c r="AG9" s="2"/>
      <c r="AH9" s="2"/>
      <c r="AI9" s="2"/>
      <c r="AJ9" s="2"/>
      <c r="AK9" s="2"/>
      <c r="AL9" s="2"/>
    </row>
    <row r="10" spans="2:38" s="3" customFormat="1" ht="15">
      <c r="B10" s="34"/>
      <c r="C10" s="45"/>
      <c r="D10" s="46"/>
      <c r="E10" s="244"/>
      <c r="F10" s="248"/>
      <c r="I10" s="228"/>
      <c r="J10" s="2"/>
      <c r="K10" s="14"/>
      <c r="L10" s="14"/>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2:38" s="3" customFormat="1" ht="45">
      <c r="B11" s="34"/>
      <c r="C11" s="270" t="s">
        <v>266</v>
      </c>
      <c r="D11" s="117">
        <v>5000</v>
      </c>
      <c r="E11" s="244"/>
      <c r="F11" s="248"/>
      <c r="I11" s="228"/>
      <c r="J11" s="2"/>
      <c r="K11" s="14"/>
      <c r="L11" s="14"/>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2:38" s="3" customFormat="1" ht="15">
      <c r="B12" s="34"/>
      <c r="C12" s="47"/>
      <c r="D12" s="48"/>
      <c r="E12" s="245"/>
      <c r="F12" s="249"/>
      <c r="I12" s="228"/>
      <c r="J12" s="1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2:38" s="3" customFormat="1" ht="15">
      <c r="B13" s="34"/>
      <c r="C13" s="42" t="s">
        <v>260</v>
      </c>
      <c r="D13" s="269">
        <f>D9+D11</f>
        <v>6000</v>
      </c>
      <c r="E13" s="246"/>
      <c r="F13" s="250"/>
      <c r="I13" s="228"/>
      <c r="J13" s="2"/>
      <c r="K13" s="19"/>
      <c r="L13" s="2"/>
      <c r="M13" s="2"/>
      <c r="N13" s="7"/>
      <c r="O13" s="2"/>
      <c r="P13" s="2"/>
      <c r="Q13" s="2"/>
      <c r="R13" s="2"/>
      <c r="S13" s="2"/>
      <c r="T13" s="2"/>
      <c r="U13" s="2"/>
      <c r="V13" s="2"/>
      <c r="W13" s="2"/>
      <c r="X13" s="2"/>
      <c r="Y13" s="2"/>
      <c r="Z13" s="2"/>
      <c r="AA13" s="2"/>
      <c r="AB13" s="2"/>
      <c r="AC13" s="2"/>
      <c r="AD13" s="2"/>
      <c r="AE13" s="2"/>
      <c r="AF13" s="2"/>
      <c r="AG13" s="2"/>
      <c r="AH13" s="2"/>
      <c r="AI13" s="2"/>
      <c r="AJ13" s="2"/>
      <c r="AK13" s="2"/>
      <c r="AL13" s="2"/>
    </row>
    <row r="14" spans="2:38" s="3" customFormat="1" ht="24" customHeight="1" thickBot="1">
      <c r="B14" s="34"/>
      <c r="C14" s="49" t="s">
        <v>261</v>
      </c>
      <c r="D14" s="101">
        <f>D13*D6</f>
        <v>30000</v>
      </c>
      <c r="E14" s="246"/>
      <c r="F14" s="250"/>
      <c r="I14" s="228"/>
      <c r="J14" s="2"/>
      <c r="K14" s="19"/>
      <c r="L14" s="2"/>
      <c r="M14" s="2"/>
      <c r="N14" s="7"/>
      <c r="O14" s="2"/>
      <c r="P14" s="2"/>
      <c r="Q14" s="2"/>
      <c r="R14" s="2"/>
      <c r="S14" s="2"/>
      <c r="T14" s="2"/>
      <c r="U14" s="2"/>
      <c r="V14" s="2"/>
      <c r="W14" s="2"/>
      <c r="X14" s="2"/>
      <c r="Y14" s="2"/>
      <c r="Z14" s="2"/>
      <c r="AA14" s="2"/>
      <c r="AB14" s="2"/>
      <c r="AC14" s="2"/>
      <c r="AD14" s="2"/>
      <c r="AE14" s="2"/>
      <c r="AF14" s="2"/>
      <c r="AG14" s="2"/>
      <c r="AH14" s="2"/>
      <c r="AI14" s="2"/>
      <c r="AJ14" s="2"/>
      <c r="AK14" s="2"/>
      <c r="AL14" s="2"/>
    </row>
    <row r="15" spans="2:38" s="3" customFormat="1" ht="16.5" thickBot="1" thickTop="1">
      <c r="B15" s="50"/>
      <c r="C15" s="51"/>
      <c r="D15" s="52"/>
      <c r="E15" s="247"/>
      <c r="F15" s="250"/>
      <c r="I15" s="228"/>
      <c r="J15" s="2"/>
      <c r="K15" s="19"/>
      <c r="L15" s="2"/>
      <c r="M15" s="2"/>
      <c r="N15" s="7"/>
      <c r="O15" s="2"/>
      <c r="P15" s="2"/>
      <c r="Q15" s="2"/>
      <c r="R15" s="2"/>
      <c r="S15" s="2"/>
      <c r="T15" s="2"/>
      <c r="U15" s="2"/>
      <c r="V15" s="2"/>
      <c r="W15" s="2"/>
      <c r="X15" s="2"/>
      <c r="Y15" s="2"/>
      <c r="Z15" s="2"/>
      <c r="AA15" s="2"/>
      <c r="AB15" s="2"/>
      <c r="AC15" s="2"/>
      <c r="AD15" s="2"/>
      <c r="AE15" s="2"/>
      <c r="AF15" s="2"/>
      <c r="AG15" s="2"/>
      <c r="AH15" s="2"/>
      <c r="AI15" s="2"/>
      <c r="AJ15" s="2"/>
      <c r="AK15" s="2"/>
      <c r="AL15" s="2"/>
    </row>
    <row r="16" spans="5:38" s="3" customFormat="1" ht="15">
      <c r="E16" s="228"/>
      <c r="F16" s="5"/>
      <c r="G16" s="6"/>
      <c r="I16" s="228"/>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3:38" s="3" customFormat="1" ht="15.75" thickBot="1">
      <c r="C17" s="8"/>
      <c r="D17" s="10"/>
      <c r="E17" s="229"/>
      <c r="F17" s="9"/>
      <c r="G17" s="4"/>
      <c r="I17" s="228"/>
      <c r="J17" s="14"/>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2:38" s="3" customFormat="1" ht="15">
      <c r="B18" s="27"/>
      <c r="C18" s="54"/>
      <c r="D18" s="55"/>
      <c r="E18" s="230"/>
      <c r="F18" s="56"/>
      <c r="G18" s="57"/>
      <c r="H18" s="28"/>
      <c r="I18" s="226"/>
      <c r="J18" s="221"/>
      <c r="K18" s="221"/>
      <c r="L18" s="58"/>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2:38" s="3" customFormat="1" ht="15.75" thickBot="1">
      <c r="B19" s="34"/>
      <c r="C19" s="31" t="s">
        <v>198</v>
      </c>
      <c r="D19" s="59"/>
      <c r="E19" s="231"/>
      <c r="F19" s="60"/>
      <c r="G19" s="61"/>
      <c r="H19" s="45"/>
      <c r="I19" s="258"/>
      <c r="J19" s="222"/>
      <c r="K19" s="223"/>
      <c r="L19" s="6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13" ht="42.75" customHeight="1">
      <c r="A20" s="26"/>
      <c r="B20" s="34"/>
      <c r="C20" s="74" t="s">
        <v>184</v>
      </c>
      <c r="D20" s="77" t="s">
        <v>191</v>
      </c>
      <c r="E20" s="252"/>
      <c r="F20" s="63" t="s">
        <v>9</v>
      </c>
      <c r="G20" s="76" t="s">
        <v>10</v>
      </c>
      <c r="H20" s="77" t="s">
        <v>8</v>
      </c>
      <c r="I20" s="237"/>
      <c r="J20" s="261" t="s">
        <v>11</v>
      </c>
      <c r="K20" s="126" t="s">
        <v>186</v>
      </c>
      <c r="L20" s="62"/>
      <c r="M20" s="1" t="s">
        <v>258</v>
      </c>
    </row>
    <row r="21" spans="1:14" ht="15">
      <c r="A21" s="26"/>
      <c r="B21" s="34"/>
      <c r="C21" s="118" t="s">
        <v>4</v>
      </c>
      <c r="D21" s="119">
        <v>5000</v>
      </c>
      <c r="E21" s="253"/>
      <c r="F21" s="72">
        <f>D21/D25</f>
        <v>0.49504950495049505</v>
      </c>
      <c r="G21" s="64">
        <f>D21/$D$6</f>
        <v>1000</v>
      </c>
      <c r="H21" s="120">
        <v>2</v>
      </c>
      <c r="I21" s="260"/>
      <c r="J21" s="262">
        <f>G21*H21</f>
        <v>2000</v>
      </c>
      <c r="K21" s="127">
        <f>(ROUND(($D$13/$J$25)*H21,0))</f>
        <v>4</v>
      </c>
      <c r="L21" s="62"/>
      <c r="M21" s="2">
        <f>G21*K21</f>
        <v>4000</v>
      </c>
      <c r="N21" s="20"/>
    </row>
    <row r="22" spans="1:14" ht="15">
      <c r="A22" s="26"/>
      <c r="B22" s="34"/>
      <c r="C22" s="118" t="s">
        <v>5</v>
      </c>
      <c r="D22" s="119">
        <v>2000</v>
      </c>
      <c r="E22" s="253"/>
      <c r="F22" s="72">
        <f>D22/D25</f>
        <v>0.19801980198019803</v>
      </c>
      <c r="G22" s="64">
        <f>D22/$D$6</f>
        <v>400</v>
      </c>
      <c r="H22" s="120">
        <v>1.5</v>
      </c>
      <c r="I22" s="260"/>
      <c r="J22" s="262">
        <f>G22*H22</f>
        <v>600</v>
      </c>
      <c r="K22" s="127">
        <f>(ROUND(($D$13/$J$25)*H22,0))</f>
        <v>3</v>
      </c>
      <c r="L22" s="62"/>
      <c r="M22" s="2">
        <f>G22*K22</f>
        <v>1200</v>
      </c>
      <c r="N22" s="20"/>
    </row>
    <row r="23" spans="1:14" ht="15">
      <c r="A23" s="26"/>
      <c r="B23" s="34"/>
      <c r="C23" s="118" t="s">
        <v>6</v>
      </c>
      <c r="D23" s="119">
        <v>3000</v>
      </c>
      <c r="E23" s="253"/>
      <c r="F23" s="72">
        <f>D23/D25</f>
        <v>0.297029702970297</v>
      </c>
      <c r="G23" s="64">
        <f>D23/$D$6</f>
        <v>600</v>
      </c>
      <c r="H23" s="120">
        <v>1</v>
      </c>
      <c r="I23" s="260"/>
      <c r="J23" s="262">
        <f>G23*H23</f>
        <v>600</v>
      </c>
      <c r="K23" s="127">
        <f>(ROUND(($D$13/$J$25)*H23,0))</f>
        <v>2</v>
      </c>
      <c r="L23" s="62"/>
      <c r="M23" s="2">
        <f>G23*K23</f>
        <v>1200</v>
      </c>
      <c r="N23" s="20"/>
    </row>
    <row r="24" spans="1:14" ht="15.75" thickBot="1">
      <c r="A24" s="26"/>
      <c r="B24" s="34"/>
      <c r="C24" s="118" t="s">
        <v>7</v>
      </c>
      <c r="D24" s="119">
        <v>100</v>
      </c>
      <c r="E24" s="253"/>
      <c r="F24" s="73">
        <f>D24/D25</f>
        <v>0.009900990099009901</v>
      </c>
      <c r="G24" s="65">
        <f>D24/$D$6</f>
        <v>20</v>
      </c>
      <c r="H24" s="120">
        <v>0.5</v>
      </c>
      <c r="I24" s="264"/>
      <c r="J24" s="263">
        <f>G24*H24</f>
        <v>10</v>
      </c>
      <c r="K24" s="172">
        <f>(ROUND(($D$13/$J$25)*H24,0))</f>
        <v>1</v>
      </c>
      <c r="L24" s="62"/>
      <c r="M24" s="2">
        <f>G24*K24</f>
        <v>20</v>
      </c>
      <c r="N24" s="20"/>
    </row>
    <row r="25" spans="1:14" ht="15">
      <c r="A25" s="26"/>
      <c r="B25" s="34"/>
      <c r="C25" s="75" t="s">
        <v>1</v>
      </c>
      <c r="D25" s="66">
        <f>SUM(D21:D24)</f>
        <v>10100</v>
      </c>
      <c r="E25" s="256"/>
      <c r="F25" s="255">
        <f>SUM(F21:F24)</f>
        <v>1</v>
      </c>
      <c r="G25" s="254">
        <f>SUM(G21:G24)</f>
        <v>2020</v>
      </c>
      <c r="H25" s="265"/>
      <c r="I25" s="268"/>
      <c r="J25" s="267">
        <f>SUM(J21:J24)</f>
        <v>3210</v>
      </c>
      <c r="K25" s="266"/>
      <c r="L25" s="62"/>
      <c r="M25" s="2">
        <f>SUM(M21:M24)</f>
        <v>6420</v>
      </c>
      <c r="N25" s="21"/>
    </row>
    <row r="26" spans="2:38" s="3" customFormat="1" ht="15.75" thickBot="1">
      <c r="B26" s="50"/>
      <c r="C26" s="67"/>
      <c r="D26" s="68"/>
      <c r="E26" s="232"/>
      <c r="F26" s="69"/>
      <c r="G26" s="70"/>
      <c r="H26" s="71"/>
      <c r="I26" s="259"/>
      <c r="J26" s="220"/>
      <c r="K26" s="223"/>
      <c r="L26" s="224"/>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5:38" s="3" customFormat="1" ht="15">
      <c r="E27" s="228"/>
      <c r="I27" s="228"/>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5:38" s="3" customFormat="1" ht="15">
      <c r="E28" s="228"/>
      <c r="I28" s="228"/>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5:38" s="3" customFormat="1" ht="15">
      <c r="E29" s="228"/>
      <c r="I29" s="228"/>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5:38" s="3" customFormat="1" ht="15">
      <c r="E30" s="228"/>
      <c r="I30" s="228"/>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5:38" s="3" customFormat="1" ht="15">
      <c r="E31" s="228"/>
      <c r="I31" s="228"/>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5:38" s="3" customFormat="1" ht="15">
      <c r="E32" s="228"/>
      <c r="I32" s="228"/>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5:38" s="3" customFormat="1" ht="15">
      <c r="E33" s="228"/>
      <c r="I33" s="228"/>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5:38" s="3" customFormat="1" ht="15">
      <c r="E34" s="228"/>
      <c r="I34" s="228"/>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5:38" s="3" customFormat="1" ht="15">
      <c r="E35" s="228"/>
      <c r="I35" s="228"/>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3:38" s="6" customFormat="1" ht="15">
      <c r="C36" s="22"/>
      <c r="E36" s="233"/>
      <c r="I36" s="233"/>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4:38" s="6" customFormat="1" ht="15">
      <c r="D37" s="11"/>
      <c r="E37" s="234"/>
      <c r="I37" s="233"/>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4:38" s="6" customFormat="1" ht="15">
      <c r="D38" s="23"/>
      <c r="E38" s="235"/>
      <c r="I38" s="233"/>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4:38" s="6" customFormat="1" ht="15">
      <c r="D39" s="11"/>
      <c r="E39" s="234"/>
      <c r="I39" s="233"/>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4:38" s="6" customFormat="1" ht="15">
      <c r="D40" s="24"/>
      <c r="E40" s="236"/>
      <c r="F40" s="25"/>
      <c r="I40" s="233"/>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row>
    <row r="41" spans="5:38" s="6" customFormat="1" ht="15">
      <c r="E41" s="233"/>
      <c r="I41" s="233"/>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5:38" s="3" customFormat="1" ht="15">
      <c r="E42" s="228"/>
      <c r="I42" s="228"/>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5:38" s="3" customFormat="1" ht="15">
      <c r="E43" s="228"/>
      <c r="I43" s="228"/>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5:38" s="3" customFormat="1" ht="15">
      <c r="E44" s="228"/>
      <c r="I44" s="228"/>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5:38" s="3" customFormat="1" ht="15">
      <c r="E45" s="228"/>
      <c r="I45" s="228"/>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5:38" s="3" customFormat="1" ht="15">
      <c r="E46" s="228"/>
      <c r="I46" s="228"/>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5:38" s="3" customFormat="1" ht="15">
      <c r="E47" s="228"/>
      <c r="I47" s="228"/>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5:38" s="3" customFormat="1" ht="15">
      <c r="E48" s="228"/>
      <c r="I48" s="228"/>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5:38" s="3" customFormat="1" ht="15">
      <c r="E49" s="228"/>
      <c r="I49" s="228"/>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5:38" s="3" customFormat="1" ht="15">
      <c r="E50" s="228"/>
      <c r="I50" s="228"/>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5:38" s="3" customFormat="1" ht="15">
      <c r="E51" s="228"/>
      <c r="I51" s="228"/>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5:38" s="3" customFormat="1" ht="15">
      <c r="E52" s="228"/>
      <c r="I52" s="228"/>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5:38" s="3" customFormat="1" ht="15">
      <c r="E53" s="228"/>
      <c r="I53" s="228"/>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5:38" s="3" customFormat="1" ht="15">
      <c r="E54" s="228"/>
      <c r="I54" s="228"/>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5:38" s="3" customFormat="1" ht="15">
      <c r="E55" s="228"/>
      <c r="I55" s="228"/>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5:38" s="3" customFormat="1" ht="15">
      <c r="E56" s="228"/>
      <c r="I56" s="228"/>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5:38" s="3" customFormat="1" ht="15">
      <c r="E57" s="228"/>
      <c r="I57" s="228"/>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5:38" s="3" customFormat="1" ht="15">
      <c r="E58" s="228"/>
      <c r="I58" s="228"/>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5:38" s="3" customFormat="1" ht="15">
      <c r="E59" s="228"/>
      <c r="I59" s="228"/>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5:38" s="3" customFormat="1" ht="15">
      <c r="E60" s="228"/>
      <c r="I60" s="228"/>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5:38" s="3" customFormat="1" ht="15">
      <c r="E61" s="228"/>
      <c r="I61" s="228"/>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5:38" s="3" customFormat="1" ht="15">
      <c r="E62" s="228"/>
      <c r="I62" s="228"/>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5:38" s="3" customFormat="1" ht="15">
      <c r="E63" s="228"/>
      <c r="I63" s="228"/>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5:38" s="3" customFormat="1" ht="15">
      <c r="E64" s="228"/>
      <c r="I64" s="228"/>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5:38" s="3" customFormat="1" ht="15">
      <c r="E65" s="228"/>
      <c r="I65" s="228"/>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5:38" s="3" customFormat="1" ht="15">
      <c r="E66" s="228"/>
      <c r="I66" s="228"/>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5:38" s="3" customFormat="1" ht="15">
      <c r="E67" s="228"/>
      <c r="I67" s="228"/>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5:38" s="3" customFormat="1" ht="15">
      <c r="E68" s="228"/>
      <c r="I68" s="228"/>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5:38" s="3" customFormat="1" ht="15">
      <c r="E69" s="228"/>
      <c r="I69" s="228"/>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5:38" s="3" customFormat="1" ht="15">
      <c r="E70" s="228"/>
      <c r="I70" s="228"/>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5:38" s="3" customFormat="1" ht="15">
      <c r="E71" s="228"/>
      <c r="I71" s="228"/>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5:38" s="3" customFormat="1" ht="15">
      <c r="E72" s="228"/>
      <c r="I72" s="22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5:38" s="3" customFormat="1" ht="15">
      <c r="E73" s="228"/>
      <c r="I73" s="22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5:38" s="3" customFormat="1" ht="15">
      <c r="E74" s="228"/>
      <c r="I74" s="22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5:38" s="3" customFormat="1" ht="15">
      <c r="E75" s="228"/>
      <c r="I75" s="22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5:38" s="3" customFormat="1" ht="15">
      <c r="E76" s="228"/>
      <c r="I76" s="22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5:38" s="3" customFormat="1" ht="15">
      <c r="E77" s="228"/>
      <c r="I77" s="22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5:38" s="3" customFormat="1" ht="15">
      <c r="E78" s="228"/>
      <c r="I78" s="228"/>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5:38" s="3" customFormat="1" ht="15">
      <c r="E79" s="228"/>
      <c r="I79" s="228"/>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5:38" s="3" customFormat="1" ht="15">
      <c r="E80" s="228"/>
      <c r="I80" s="22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5:38" s="3" customFormat="1" ht="15">
      <c r="E81" s="228"/>
      <c r="I81" s="228"/>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5:38" s="3" customFormat="1" ht="15">
      <c r="E82" s="228"/>
      <c r="I82" s="228"/>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5:38" s="3" customFormat="1" ht="15">
      <c r="E83" s="228"/>
      <c r="I83" s="228"/>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5:38" s="3" customFormat="1" ht="15">
      <c r="E84" s="228"/>
      <c r="I84" s="228"/>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5:38" s="3" customFormat="1" ht="15">
      <c r="E85" s="228"/>
      <c r="I85" s="228"/>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5:38" s="3" customFormat="1" ht="15">
      <c r="E86" s="228"/>
      <c r="I86" s="228"/>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8" s="3" customFormat="1" ht="15">
      <c r="E87" s="228"/>
      <c r="I87" s="228"/>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5:38" s="3" customFormat="1" ht="15">
      <c r="E88" s="228"/>
      <c r="I88" s="228"/>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5:38" s="3" customFormat="1" ht="15">
      <c r="E89" s="228"/>
      <c r="I89" s="228"/>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5:38" s="3" customFormat="1" ht="15">
      <c r="E90" s="228"/>
      <c r="I90" s="228"/>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5:38" s="3" customFormat="1" ht="15">
      <c r="E91" s="228"/>
      <c r="I91" s="228"/>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5:38" s="3" customFormat="1" ht="15">
      <c r="E92" s="228"/>
      <c r="I92" s="228"/>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5:38" s="3" customFormat="1" ht="15">
      <c r="E93" s="228"/>
      <c r="I93" s="228"/>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5:38" s="3" customFormat="1" ht="15">
      <c r="E94" s="228"/>
      <c r="I94" s="228"/>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5:38" s="3" customFormat="1" ht="15">
      <c r="E95" s="228"/>
      <c r="I95" s="228"/>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5:38" s="3" customFormat="1" ht="15">
      <c r="E96" s="228"/>
      <c r="I96" s="228"/>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5:38" s="3" customFormat="1" ht="15">
      <c r="E97" s="228"/>
      <c r="I97" s="228"/>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5:38" s="3" customFormat="1" ht="15">
      <c r="E98" s="228"/>
      <c r="I98" s="228"/>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5:38" s="3" customFormat="1" ht="15">
      <c r="E99" s="228"/>
      <c r="I99" s="228"/>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5:38" s="3" customFormat="1" ht="15">
      <c r="E100" s="228"/>
      <c r="I100" s="22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5:38" s="3" customFormat="1" ht="15">
      <c r="E101" s="228"/>
      <c r="I101" s="22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5:38" s="3" customFormat="1" ht="15">
      <c r="E102" s="228"/>
      <c r="I102" s="22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5:38" s="3" customFormat="1" ht="15">
      <c r="E103" s="228"/>
      <c r="I103" s="22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5:38" s="3" customFormat="1" ht="15">
      <c r="E104" s="228"/>
      <c r="I104" s="22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5:38" s="3" customFormat="1" ht="15">
      <c r="E105" s="228"/>
      <c r="I105" s="22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5:38" s="3" customFormat="1" ht="15">
      <c r="E106" s="228"/>
      <c r="I106" s="22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row>
    <row r="107" spans="5:38" s="3" customFormat="1" ht="15">
      <c r="E107" s="228"/>
      <c r="I107" s="22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row>
    <row r="108" spans="5:38" s="3" customFormat="1" ht="15">
      <c r="E108" s="228"/>
      <c r="I108" s="22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row>
    <row r="109" spans="5:38" s="3" customFormat="1" ht="15">
      <c r="E109" s="228"/>
      <c r="I109" s="22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row>
    <row r="110" spans="5:38" s="3" customFormat="1" ht="15">
      <c r="E110" s="228"/>
      <c r="I110" s="22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row>
    <row r="111" spans="5:38" s="3" customFormat="1" ht="15">
      <c r="E111" s="228"/>
      <c r="I111" s="22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5:38" s="3" customFormat="1" ht="15">
      <c r="E112" s="228"/>
      <c r="I112" s="228"/>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row>
    <row r="113" spans="5:38" s="3" customFormat="1" ht="15">
      <c r="E113" s="228"/>
      <c r="I113" s="228"/>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row>
    <row r="114" spans="5:38" s="3" customFormat="1" ht="15">
      <c r="E114" s="228"/>
      <c r="I114" s="228"/>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row>
    <row r="115" spans="5:38" s="3" customFormat="1" ht="15">
      <c r="E115" s="228"/>
      <c r="I115" s="228"/>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row>
    <row r="116" spans="5:38" s="3" customFormat="1" ht="15">
      <c r="E116" s="228"/>
      <c r="I116" s="228"/>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row>
    <row r="117" spans="5:38" s="3" customFormat="1" ht="15">
      <c r="E117" s="228"/>
      <c r="I117" s="228"/>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row>
    <row r="118" spans="5:38" s="3" customFormat="1" ht="15">
      <c r="E118" s="228"/>
      <c r="I118" s="228"/>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row>
    <row r="119" spans="5:38" s="3" customFormat="1" ht="15">
      <c r="E119" s="228"/>
      <c r="I119" s="228"/>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row>
    <row r="120" spans="5:38" s="3" customFormat="1" ht="15">
      <c r="E120" s="228"/>
      <c r="I120" s="228"/>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row>
    <row r="121" spans="5:38" s="3" customFormat="1" ht="15">
      <c r="E121" s="228"/>
      <c r="I121" s="228"/>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row>
  </sheetData>
  <sheetProtection sheet="1" objects="1" scenarios="1" selectLockedCells="1"/>
  <printOptions/>
  <pageMargins left="0.31" right="0.45" top="0.75" bottom="0.75" header="0.3" footer="0.3"/>
  <pageSetup fitToHeight="1" fitToWidth="1" horizontalDpi="300" verticalDpi="300" orientation="landscape" scale="8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Q26"/>
  <sheetViews>
    <sheetView showGridLines="0" zoomScalePageLayoutView="0" workbookViewId="0" topLeftCell="A1">
      <selection activeCell="A67" sqref="A67"/>
    </sheetView>
  </sheetViews>
  <sheetFormatPr defaultColWidth="9.140625" defaultRowHeight="15"/>
  <cols>
    <col min="1" max="1" width="1.7109375" style="225" customWidth="1"/>
    <col min="2" max="2" width="3.7109375" style="225" customWidth="1"/>
    <col min="3" max="3" width="35.140625" style="225" customWidth="1"/>
    <col min="4" max="4" width="2.140625" style="225" customWidth="1"/>
    <col min="5" max="5" width="15.57421875" style="225" customWidth="1"/>
    <col min="6" max="6" width="12.8515625" style="225" customWidth="1"/>
    <col min="7" max="16" width="9.140625" style="225" customWidth="1"/>
    <col min="17" max="17" width="1.57421875" style="225" customWidth="1"/>
    <col min="18" max="16384" width="9.140625" style="225" customWidth="1"/>
  </cols>
  <sheetData>
    <row r="1" ht="15.75" thickBot="1"/>
    <row r="2" spans="2:17" ht="15">
      <c r="B2" s="273"/>
      <c r="C2" s="226"/>
      <c r="D2" s="226"/>
      <c r="E2" s="226"/>
      <c r="F2" s="238"/>
      <c r="G2" s="274"/>
      <c r="H2" s="274"/>
      <c r="I2" s="274"/>
      <c r="J2" s="274"/>
      <c r="K2" s="274"/>
      <c r="L2" s="274"/>
      <c r="M2" s="274"/>
      <c r="N2" s="274"/>
      <c r="O2" s="274"/>
      <c r="P2" s="274"/>
      <c r="Q2" s="274"/>
    </row>
    <row r="3" spans="2:17" ht="15">
      <c r="B3" s="275"/>
      <c r="C3" s="276" t="s">
        <v>196</v>
      </c>
      <c r="D3" s="276"/>
      <c r="E3" s="258"/>
      <c r="F3" s="277"/>
      <c r="G3" s="274"/>
      <c r="H3" s="274"/>
      <c r="I3" s="274"/>
      <c r="J3" s="274"/>
      <c r="K3" s="274"/>
      <c r="L3" s="274"/>
      <c r="M3" s="274"/>
      <c r="N3" s="274"/>
      <c r="O3" s="274"/>
      <c r="P3" s="274"/>
      <c r="Q3" s="274"/>
    </row>
    <row r="4" spans="2:17" ht="15">
      <c r="B4" s="275"/>
      <c r="C4" s="258"/>
      <c r="D4" s="258"/>
      <c r="E4" s="258"/>
      <c r="F4" s="277"/>
      <c r="G4" s="274"/>
      <c r="H4" s="274"/>
      <c r="I4" s="274"/>
      <c r="J4" s="274"/>
      <c r="K4" s="274"/>
      <c r="L4" s="274"/>
      <c r="M4" s="274"/>
      <c r="N4" s="274"/>
      <c r="O4" s="274"/>
      <c r="P4" s="274"/>
      <c r="Q4" s="274"/>
    </row>
    <row r="5" spans="2:17" ht="15">
      <c r="B5" s="275"/>
      <c r="C5" s="278" t="s">
        <v>263</v>
      </c>
      <c r="D5" s="279"/>
      <c r="E5" s="280">
        <f>'3. Gate Fee Per Turn'!D14</f>
        <v>30000</v>
      </c>
      <c r="F5" s="281"/>
      <c r="G5" s="274"/>
      <c r="H5" s="274"/>
      <c r="I5" s="274"/>
      <c r="J5" s="274"/>
      <c r="K5" s="274"/>
      <c r="L5" s="274"/>
      <c r="M5" s="274"/>
      <c r="N5" s="274"/>
      <c r="O5" s="274"/>
      <c r="P5" s="274"/>
      <c r="Q5" s="274"/>
    </row>
    <row r="6" spans="2:17" ht="15">
      <c r="B6" s="275"/>
      <c r="C6" s="278" t="s">
        <v>262</v>
      </c>
      <c r="D6" s="279"/>
      <c r="E6" s="282">
        <f>'3. Gate Fee Per Turn'!D6</f>
        <v>5</v>
      </c>
      <c r="F6" s="281"/>
      <c r="G6" s="274"/>
      <c r="H6" s="274"/>
      <c r="I6" s="274"/>
      <c r="J6" s="274"/>
      <c r="K6" s="274"/>
      <c r="L6" s="274"/>
      <c r="M6" s="274"/>
      <c r="N6" s="274"/>
      <c r="O6" s="274"/>
      <c r="P6" s="274"/>
      <c r="Q6" s="274"/>
    </row>
    <row r="7" spans="2:17" ht="15">
      <c r="B7" s="275"/>
      <c r="C7" s="283" t="s">
        <v>197</v>
      </c>
      <c r="D7" s="284"/>
      <c r="E7" s="285">
        <f>'3. Gate Fee Per Turn'!D13</f>
        <v>6000</v>
      </c>
      <c r="F7" s="281"/>
      <c r="G7" s="274"/>
      <c r="H7" s="274"/>
      <c r="I7" s="274"/>
      <c r="J7" s="274"/>
      <c r="K7" s="274"/>
      <c r="L7" s="274"/>
      <c r="M7" s="274"/>
      <c r="N7" s="274"/>
      <c r="O7" s="274"/>
      <c r="P7" s="274"/>
      <c r="Q7" s="274"/>
    </row>
    <row r="8" spans="2:17" ht="21" customHeight="1">
      <c r="B8" s="275"/>
      <c r="C8" s="278" t="s">
        <v>264</v>
      </c>
      <c r="D8" s="279"/>
      <c r="E8" s="280">
        <f>'3. Gate Fee Per Turn'!M25/'3. Gate Fee Per Turn'!G25</f>
        <v>3.1782178217821784</v>
      </c>
      <c r="F8" s="281"/>
      <c r="G8" s="274"/>
      <c r="H8" s="274"/>
      <c r="I8" s="274"/>
      <c r="J8" s="274"/>
      <c r="K8" s="274"/>
      <c r="L8" s="274"/>
      <c r="M8" s="274"/>
      <c r="N8" s="274"/>
      <c r="O8" s="274"/>
      <c r="P8" s="274"/>
      <c r="Q8" s="274"/>
    </row>
    <row r="9" spans="2:17" ht="37.5" customHeight="1" thickBot="1">
      <c r="B9" s="275"/>
      <c r="C9" s="286" t="s">
        <v>268</v>
      </c>
      <c r="D9" s="287"/>
      <c r="E9" s="288">
        <f>E7/E8</f>
        <v>1887.8504672897195</v>
      </c>
      <c r="F9" s="289"/>
      <c r="G9" s="274"/>
      <c r="H9" s="274"/>
      <c r="I9" s="274"/>
      <c r="J9" s="274"/>
      <c r="K9" s="274"/>
      <c r="L9" s="274"/>
      <c r="M9" s="274"/>
      <c r="N9" s="274"/>
      <c r="O9" s="274"/>
      <c r="P9" s="274"/>
      <c r="Q9" s="274"/>
    </row>
    <row r="10" spans="2:17" ht="16.5" thickBot="1" thickTop="1">
      <c r="B10" s="290"/>
      <c r="C10" s="291"/>
      <c r="D10" s="291"/>
      <c r="E10" s="291"/>
      <c r="F10" s="292"/>
      <c r="G10" s="274"/>
      <c r="H10" s="274"/>
      <c r="I10" s="274"/>
      <c r="J10" s="274"/>
      <c r="K10" s="274"/>
      <c r="L10" s="274"/>
      <c r="M10" s="274"/>
      <c r="N10" s="274"/>
      <c r="O10" s="274"/>
      <c r="P10" s="274"/>
      <c r="Q10" s="274"/>
    </row>
    <row r="11" spans="2:17" ht="15">
      <c r="B11" s="274"/>
      <c r="C11" s="274"/>
      <c r="D11" s="274"/>
      <c r="E11" s="274"/>
      <c r="F11" s="274"/>
      <c r="G11" s="274"/>
      <c r="H11" s="274"/>
      <c r="I11" s="274"/>
      <c r="J11" s="274"/>
      <c r="K11" s="274"/>
      <c r="L11" s="274"/>
      <c r="M11" s="274"/>
      <c r="N11" s="274"/>
      <c r="O11" s="274"/>
      <c r="P11" s="274"/>
      <c r="Q11" s="274"/>
    </row>
    <row r="12" spans="2:17" ht="15">
      <c r="B12" s="274"/>
      <c r="C12" s="274"/>
      <c r="D12" s="274"/>
      <c r="E12" s="274"/>
      <c r="F12" s="274"/>
      <c r="G12" s="274"/>
      <c r="H12" s="274"/>
      <c r="I12" s="274"/>
      <c r="J12" s="274"/>
      <c r="K12" s="274"/>
      <c r="L12" s="274"/>
      <c r="M12" s="274"/>
      <c r="N12" s="274"/>
      <c r="O12" s="274"/>
      <c r="P12" s="274"/>
      <c r="Q12" s="274"/>
    </row>
    <row r="13" spans="2:17" ht="15.75" thickBot="1">
      <c r="B13" s="274"/>
      <c r="C13" s="274"/>
      <c r="D13" s="274"/>
      <c r="E13" s="274"/>
      <c r="F13" s="274"/>
      <c r="G13" s="274"/>
      <c r="H13" s="274"/>
      <c r="I13" s="274"/>
      <c r="J13" s="274"/>
      <c r="K13" s="274"/>
      <c r="L13" s="274"/>
      <c r="M13" s="274"/>
      <c r="N13" s="274"/>
      <c r="O13" s="274"/>
      <c r="P13" s="274"/>
      <c r="Q13" s="274"/>
    </row>
    <row r="14" spans="2:17" ht="15">
      <c r="B14" s="273"/>
      <c r="C14" s="226"/>
      <c r="D14" s="226"/>
      <c r="E14" s="226"/>
      <c r="F14" s="293"/>
      <c r="G14" s="274"/>
      <c r="H14" s="274"/>
      <c r="I14" s="274"/>
      <c r="J14" s="274"/>
      <c r="K14" s="274"/>
      <c r="L14" s="274"/>
      <c r="M14" s="274"/>
      <c r="N14" s="274"/>
      <c r="O14" s="274"/>
      <c r="P14" s="274"/>
      <c r="Q14" s="274"/>
    </row>
    <row r="15" spans="2:17" ht="15">
      <c r="B15" s="275"/>
      <c r="C15" s="276" t="s">
        <v>195</v>
      </c>
      <c r="D15" s="276"/>
      <c r="E15" s="258"/>
      <c r="F15" s="294"/>
      <c r="G15" s="274"/>
      <c r="H15" s="274"/>
      <c r="I15" s="274"/>
      <c r="J15" s="274"/>
      <c r="K15" s="274"/>
      <c r="L15" s="274"/>
      <c r="M15" s="274"/>
      <c r="N15" s="274"/>
      <c r="O15" s="274"/>
      <c r="P15" s="274"/>
      <c r="Q15" s="274"/>
    </row>
    <row r="16" spans="2:17" ht="15">
      <c r="B16" s="275"/>
      <c r="C16" s="276"/>
      <c r="D16" s="276"/>
      <c r="E16" s="258"/>
      <c r="F16" s="294"/>
      <c r="G16" s="274"/>
      <c r="H16" s="274"/>
      <c r="I16" s="274"/>
      <c r="J16" s="274"/>
      <c r="K16" s="274"/>
      <c r="L16" s="274"/>
      <c r="M16" s="274"/>
      <c r="N16" s="274"/>
      <c r="O16" s="274"/>
      <c r="P16" s="274"/>
      <c r="Q16" s="274"/>
    </row>
    <row r="17" spans="2:17" ht="15">
      <c r="B17" s="275"/>
      <c r="C17" s="283" t="s">
        <v>259</v>
      </c>
      <c r="D17" s="283"/>
      <c r="E17" s="295">
        <f>'3. Gate Fee Per Turn'!M25*'3. Gate Fee Per Turn'!D6</f>
        <v>32100</v>
      </c>
      <c r="F17" s="296"/>
      <c r="G17" s="274"/>
      <c r="H17" s="274"/>
      <c r="I17" s="274"/>
      <c r="J17" s="274"/>
      <c r="K17" s="274"/>
      <c r="L17" s="274"/>
      <c r="M17" s="274"/>
      <c r="N17" s="274"/>
      <c r="O17" s="274"/>
      <c r="P17" s="274"/>
      <c r="Q17" s="274"/>
    </row>
    <row r="18" spans="2:17" ht="30" customHeight="1">
      <c r="B18" s="275"/>
      <c r="C18" s="278" t="s">
        <v>261</v>
      </c>
      <c r="D18" s="278"/>
      <c r="E18" s="227">
        <f>'3. Gate Fee Per Turn'!D14</f>
        <v>30000</v>
      </c>
      <c r="F18" s="294"/>
      <c r="G18" s="274"/>
      <c r="H18" s="274"/>
      <c r="I18" s="274"/>
      <c r="J18" s="274"/>
      <c r="K18" s="274"/>
      <c r="L18" s="274"/>
      <c r="M18" s="274"/>
      <c r="N18" s="274"/>
      <c r="O18" s="274"/>
      <c r="P18" s="274"/>
      <c r="Q18" s="274"/>
    </row>
    <row r="19" spans="2:17" ht="15" customHeight="1">
      <c r="B19" s="275"/>
      <c r="C19" s="278" t="s">
        <v>267</v>
      </c>
      <c r="D19" s="278"/>
      <c r="E19" s="297">
        <f>'3. Gate Fee Per Turn'!D25</f>
        <v>10100</v>
      </c>
      <c r="F19" s="214"/>
      <c r="G19" s="274"/>
      <c r="H19" s="274"/>
      <c r="I19" s="274"/>
      <c r="J19" s="274"/>
      <c r="K19" s="274"/>
      <c r="L19" s="274"/>
      <c r="M19" s="274"/>
      <c r="N19" s="274"/>
      <c r="O19" s="274"/>
      <c r="P19" s="274"/>
      <c r="Q19" s="274"/>
    </row>
    <row r="20" spans="2:17" ht="15">
      <c r="B20" s="275"/>
      <c r="C20" s="278" t="s">
        <v>0</v>
      </c>
      <c r="D20" s="278"/>
      <c r="E20" s="298">
        <f>E18/E19</f>
        <v>2.9702970297029703</v>
      </c>
      <c r="F20" s="296"/>
      <c r="G20" s="274"/>
      <c r="H20" s="274"/>
      <c r="I20" s="274"/>
      <c r="J20" s="274"/>
      <c r="K20" s="274"/>
      <c r="L20" s="274"/>
      <c r="M20" s="274"/>
      <c r="N20" s="274"/>
      <c r="O20" s="274"/>
      <c r="P20" s="274"/>
      <c r="Q20" s="274"/>
    </row>
    <row r="21" spans="2:17" ht="28.5" customHeight="1">
      <c r="B21" s="275"/>
      <c r="C21" s="299" t="s">
        <v>269</v>
      </c>
      <c r="D21" s="283"/>
      <c r="E21" s="300">
        <f>E19*E20</f>
        <v>30000</v>
      </c>
      <c r="F21" s="301"/>
      <c r="G21" s="274"/>
      <c r="H21" s="274"/>
      <c r="I21" s="274"/>
      <c r="J21" s="274"/>
      <c r="K21" s="274"/>
      <c r="L21" s="274"/>
      <c r="M21" s="274"/>
      <c r="N21" s="274"/>
      <c r="O21" s="274"/>
      <c r="P21" s="274"/>
      <c r="Q21" s="274"/>
    </row>
    <row r="22" spans="2:17" ht="14.25" customHeight="1">
      <c r="B22" s="275"/>
      <c r="C22" s="307"/>
      <c r="D22" s="278"/>
      <c r="E22" s="303"/>
      <c r="F22" s="301"/>
      <c r="G22" s="274"/>
      <c r="H22" s="274"/>
      <c r="I22" s="274"/>
      <c r="J22" s="274"/>
      <c r="K22" s="274"/>
      <c r="L22" s="274"/>
      <c r="M22" s="274"/>
      <c r="N22" s="274"/>
      <c r="O22" s="274"/>
      <c r="P22" s="274"/>
      <c r="Q22" s="274"/>
    </row>
    <row r="23" spans="2:17" ht="26.25" customHeight="1" thickBot="1">
      <c r="B23" s="275"/>
      <c r="C23" s="287" t="s">
        <v>194</v>
      </c>
      <c r="D23" s="287"/>
      <c r="E23" s="302">
        <f>E17-E21</f>
        <v>2100</v>
      </c>
      <c r="F23" s="301"/>
      <c r="G23" s="274"/>
      <c r="H23" s="274"/>
      <c r="I23" s="274"/>
      <c r="J23" s="274"/>
      <c r="K23" s="274"/>
      <c r="L23" s="274"/>
      <c r="M23" s="274"/>
      <c r="N23" s="274"/>
      <c r="O23" s="274"/>
      <c r="P23" s="274"/>
      <c r="Q23" s="274"/>
    </row>
    <row r="24" spans="2:17" ht="15.75" thickTop="1">
      <c r="B24" s="275"/>
      <c r="C24" s="278"/>
      <c r="D24" s="278"/>
      <c r="E24" s="303"/>
      <c r="F24" s="301"/>
      <c r="G24" s="274"/>
      <c r="H24" s="274"/>
      <c r="I24" s="274"/>
      <c r="J24" s="274"/>
      <c r="K24" s="274"/>
      <c r="L24" s="274"/>
      <c r="M24" s="274"/>
      <c r="N24" s="274"/>
      <c r="O24" s="274"/>
      <c r="P24" s="274"/>
      <c r="Q24" s="274"/>
    </row>
    <row r="25" spans="2:17" ht="15.75" thickBot="1">
      <c r="B25" s="290"/>
      <c r="C25" s="304"/>
      <c r="D25" s="304"/>
      <c r="E25" s="305"/>
      <c r="F25" s="306"/>
      <c r="G25" s="274"/>
      <c r="H25" s="274"/>
      <c r="I25" s="274"/>
      <c r="J25" s="274"/>
      <c r="K25" s="274"/>
      <c r="L25" s="274"/>
      <c r="M25" s="274"/>
      <c r="N25" s="274"/>
      <c r="O25" s="274"/>
      <c r="P25" s="274"/>
      <c r="Q25" s="274"/>
    </row>
    <row r="26" spans="2:17" ht="15">
      <c r="B26" s="274"/>
      <c r="C26" s="274"/>
      <c r="D26" s="274"/>
      <c r="E26" s="274"/>
      <c r="F26" s="274"/>
      <c r="G26" s="274"/>
      <c r="H26" s="274"/>
      <c r="I26" s="274"/>
      <c r="J26" s="274"/>
      <c r="K26" s="274"/>
      <c r="L26" s="274"/>
      <c r="M26" s="274"/>
      <c r="N26" s="274"/>
      <c r="O26" s="274"/>
      <c r="P26" s="274"/>
      <c r="Q26" s="274"/>
    </row>
  </sheetData>
  <sheetProtection sheet="1" objects="1" scenarios="1" selectLockedCells="1"/>
  <printOptions/>
  <pageMargins left="0.33" right="0.45" top="0.75" bottom="0.75" header="0.3" footer="0.3"/>
  <pageSetup fitToHeight="1" fitToWidth="1" horizontalDpi="300" verticalDpi="300" orientation="landscape"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Czajka, Mark</dc:creator>
  <cp:keywords/>
  <dc:description/>
  <cp:lastModifiedBy>mczajka</cp:lastModifiedBy>
  <cp:lastPrinted>2009-09-04T19:36:45Z</cp:lastPrinted>
  <dcterms:created xsi:type="dcterms:W3CDTF">2009-09-02T00:13:40Z</dcterms:created>
  <dcterms:modified xsi:type="dcterms:W3CDTF">2010-03-26T20:08:57Z</dcterms:modified>
  <cp:category/>
  <cp:version/>
  <cp:contentType/>
  <cp:contentStatus/>
</cp:coreProperties>
</file>